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4" yWindow="32757" windowWidth="20214" windowHeight="11480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_xlfn.AGGREGATE" hidden="1">#NAME?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1,2'!$A$1:$Q$23</definedName>
    <definedName name="_xlnm.Print_Area" localSheetId="5">'CUADRO 1,3'!$A$1:$Q$21</definedName>
    <definedName name="_xlnm.Print_Area" localSheetId="6">'CUADRO 1,4'!$A$1:$Y$45</definedName>
    <definedName name="_xlnm.Print_Area" localSheetId="7">'CUADRO 1,5'!$A$3:$Y$40</definedName>
    <definedName name="_xlnm.Print_Area" localSheetId="9">'CUADRO 1,7'!$A$1:$Q$56</definedName>
    <definedName name="_xlnm.Print_Area" localSheetId="16">'CUADRO 1.10'!$A$1:$Z$68</definedName>
    <definedName name="_xlnm.Print_Area" localSheetId="17">'CUADRO 1.11'!$A$4:$Z$54</definedName>
    <definedName name="_xlnm.Print_Area" localSheetId="18">'CUADRO 1.12'!$A$1:$Z$25</definedName>
    <definedName name="_xlnm.Print_Area" localSheetId="19">'CUADRO 1.13'!$A$4:$Z$17</definedName>
    <definedName name="_xlnm.Print_Area" localSheetId="2">'CUADRO 1.1A'!$A$1:$O$35</definedName>
    <definedName name="_xlnm.Print_Area" localSheetId="3">'CUADRO 1.1B'!$A$1:$O$35</definedName>
    <definedName name="_xlnm.Print_Area" localSheetId="8">'CUADRO 1.6'!$A$1:$R$69</definedName>
    <definedName name="_xlnm.Print_Area" localSheetId="10">'CUADRO 1.8'!$A$1:$Y$113</definedName>
    <definedName name="_xlnm.Print_Area" localSheetId="11">'CUADRO 1.8 B'!$A$3:$Y$53</definedName>
    <definedName name="_xlnm.Print_Area" localSheetId="12">'CUADRO 1.8 C'!$A$1:$Z$77</definedName>
    <definedName name="_xlnm.Print_Area" localSheetId="13">'CUADRO 1.9'!$A$1:$Y$66</definedName>
    <definedName name="_xlnm.Print_Area" localSheetId="14">'CUADRO 1.9 B'!$A$1:$Y$48</definedName>
    <definedName name="_xlnm.Print_Area" localSheetId="15">'CUADRO 1.9 C'!$A$1:$Z$76</definedName>
    <definedName name="_xlnm.Print_Area" localSheetId="0">'INDICE'!$A$1:$D$32</definedName>
    <definedName name="PAX_NACIONAL" localSheetId="5">'CUADRO 1,3'!$A$6:$N$19</definedName>
    <definedName name="PAX_NACIONAL" localSheetId="6">'CUADRO 1,4'!$A$6:$T$43</definedName>
    <definedName name="PAX_NACIONAL" localSheetId="7">'CUADRO 1,5'!$A$6:$T$39</definedName>
    <definedName name="PAX_NACIONAL" localSheetId="9">'CUADRO 1,7'!$A$6:$N$54</definedName>
    <definedName name="PAX_NACIONAL" localSheetId="16">'CUADRO 1.10'!$A$7:$U$65</definedName>
    <definedName name="PAX_NACIONAL" localSheetId="17">'CUADRO 1.11'!$A$7:$U$53</definedName>
    <definedName name="PAX_NACIONAL" localSheetId="18">'CUADRO 1.12'!$A$8:$U$22</definedName>
    <definedName name="PAX_NACIONAL" localSheetId="19">'CUADRO 1.13'!$A$7:$U$15</definedName>
    <definedName name="PAX_NACIONAL" localSheetId="8">'CUADRO 1.6'!$A$6:$N$67</definedName>
    <definedName name="PAX_NACIONAL" localSheetId="10">'CUADRO 1.8'!$A$6:$T$109</definedName>
    <definedName name="PAX_NACIONAL" localSheetId="11">'CUADRO 1.8 B'!$A$6:$T$50</definedName>
    <definedName name="PAX_NACIONAL" localSheetId="12">'CUADRO 1.8 C'!$A$6:$T$74</definedName>
    <definedName name="PAX_NACIONAL" localSheetId="13">'CUADRO 1.9'!$A$6:$T$62</definedName>
    <definedName name="PAX_NACIONAL" localSheetId="14">'CUADRO 1.9 B'!$A$6:$T$43</definedName>
    <definedName name="PAX_NACIONAL" localSheetId="15">'CUADRO 1.9 C'!$A$6:$T$71</definedName>
    <definedName name="PAX_NACIONAL">'CUADRO 1,2'!$A$6:$N$20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<sst xmlns="http://schemas.openxmlformats.org/spreadsheetml/2006/main" count="1604" uniqueCount="550">
  <si>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</si>
  <si>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</si>
  <si>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</si>
  <si>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</si>
  <si>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</si>
  <si>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</si>
  <si>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</si>
  <si>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</si>
  <si>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</si>
  <si>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</si>
  <si>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</si>
  <si>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</si>
  <si>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</si>
  <si>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</si>
  <si>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</si>
  <si>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</si>
  <si>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</si>
  <si>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</si>
  <si>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</si>
  <si>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</si>
  <si>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</si>
  <si>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</si>
  <si>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</si>
  <si>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</si>
  <si>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</si>
  <si>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</si>
  <si>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</si>
  <si>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</si>
  <si>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</si>
  <si>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</si>
  <si>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</si>
  <si>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</si>
  <si>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</si>
  <si>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</si>
  <si>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</si>
  <si>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</si>
  <si>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</si>
  <si>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</si>
  <si>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</si>
  <si>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Aerolínea</t>
  </si>
  <si>
    <t>Operación Regular y no regular</t>
  </si>
  <si>
    <t>Cuadro 1.4 Pasajeros Internacionales por Empresa</t>
  </si>
  <si>
    <t>Cuadro 1.5 Carga Internacional por Empresa</t>
  </si>
  <si>
    <t>*</t>
  </si>
  <si>
    <t xml:space="preserve">TOTAL </t>
  </si>
  <si>
    <t>Cuadro 1.6 Pasajeros nacionales por principales rutas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</si>
  <si>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</si>
  <si>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</si>
  <si>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</si>
  <si>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</si>
  <si>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</si>
  <si>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</si>
  <si>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</si>
  <si>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</si>
  <si>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</si>
  <si>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</si>
  <si>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</si>
  <si>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</si>
  <si>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</si>
  <si>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</si>
  <si>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</si>
  <si>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</si>
  <si>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</si>
  <si>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</si>
  <si>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</si>
  <si>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</si>
  <si>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</si>
  <si>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</si>
  <si>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</si>
  <si>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</si>
  <si>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</si>
  <si>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</si>
  <si>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</si>
  <si>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</si>
  <si>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</si>
  <si>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</si>
  <si>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</si>
  <si>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</si>
  <si>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</si>
  <si>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</si>
  <si>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</si>
  <si>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</si>
  <si>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</si>
  <si>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</si>
  <si>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</si>
  <si>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</si>
  <si>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</si>
  <si>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</si>
  <si>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</si>
  <si>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</si>
  <si>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</si>
  <si>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</si>
  <si>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</si>
  <si>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</si>
  <si>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</si>
  <si>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</si>
  <si>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</si>
  <si>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</si>
  <si>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</si>
  <si>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</si>
  <si>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</si>
  <si>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</si>
  <si>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</si>
  <si>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</si>
  <si>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</si>
  <si>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</si>
  <si>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</si>
  <si>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</si>
  <si>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</si>
  <si>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</si>
  <si>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</si>
  <si>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</si>
  <si>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</si>
  <si>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</si>
  <si>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</si>
  <si>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Cuadro 1.11 Carga nacional por Aeropuerto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</si>
  <si>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</si>
  <si>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</si>
  <si>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</si>
  <si>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</si>
  <si>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</si>
  <si>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</si>
  <si>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</si>
  <si>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</si>
  <si>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</si>
  <si>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</si>
  <si>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ADRIANA SANCLEMENTE ALZATE</t>
  </si>
  <si>
    <t>Jefe Oficina de Transporte Aéreo</t>
  </si>
  <si>
    <t>JORGE ALONSO QUINTANA CRISTANCHO</t>
  </si>
  <si>
    <t>Jefe Grupo de Estudios Sectoriales</t>
  </si>
  <si>
    <t>JUAN CARLOS TORRES CAMARGO</t>
  </si>
  <si>
    <t>Ruta</t>
  </si>
  <si>
    <t>Fuente: Empresas Aéreas, Archivos Origen-Destino, Tráfico de Vuelos Charter, Tráfico de Aerotaixs.</t>
  </si>
  <si>
    <t>Transporte Nacional (Doméstico):</t>
  </si>
  <si>
    <t>Comprende la operación comercial cuyo Origen y Destino se encuentra en Colombia.</t>
  </si>
  <si>
    <t xml:space="preserve">Transporte Internacional </t>
  </si>
  <si>
    <t>Transporte Especial</t>
  </si>
  <si>
    <t xml:space="preserve">Comprende la operación comercial entre dos ciudades fuera de Colombia. Estas operaciones no son incluídas en el boletín de Origen-Destino. </t>
  </si>
  <si>
    <t xml:space="preserve">Comprende la operación comercial entre dos ciudades, una de ellas en Colombia y la otra en otro país. </t>
  </si>
  <si>
    <t xml:space="preserve">Fuente: Empresas Aéreas Archivo Origen-Destino, Tráfico de Aerotaxis, Tráfico de Vuelos Charter.  </t>
  </si>
  <si>
    <t>Empresa</t>
  </si>
  <si>
    <t>Archivo Origen-Destino</t>
  </si>
  <si>
    <t>Este boletín estadístico se elabora con la información reportada por las aerolíneas en el archivo que deben remitir mensualmente a la Autoridad Aeronáutica.</t>
  </si>
  <si>
    <t>El archivo de origen-destino contiene los datos relativos al tráfico de pago de los pasajeros, carga y correo transportados entre todos los pares de ciudades en los cuales se presentó operación comercial, por parte de las empresas de pasajeros y de carga. La información debe contener la relación de pasajeros, carga y correo, transportados en un determinado mes, conforme a lo establecido en el contrato de transporte e incluyendo la red de rutas de la aerolínea. El archivo de origen-destino es de vital importancia, ya que permite establecer las cantidades totales de pasajeros, carga y correo movilizados en un periodo determinado en una ruta, entre dos países o entre dos regiones.</t>
  </si>
  <si>
    <t>Incluye la carga y el correo. Información en toneladas.</t>
  </si>
  <si>
    <r>
      <t xml:space="preserve">Este boletín incluye la </t>
    </r>
    <r>
      <rPr>
        <b/>
        <sz val="12"/>
        <color indexed="56"/>
        <rFont val="Century Gothic"/>
        <family val="2"/>
      </rPr>
      <t xml:space="preserve">operación de aeropuertos </t>
    </r>
    <r>
      <rPr>
        <sz val="12"/>
        <color indexed="56"/>
        <rFont val="Century Gothic"/>
        <family val="2"/>
      </rPr>
      <t xml:space="preserve">(pasajeros y carga), en los cuadros 1.10 al 1.13. Estos cuadros reflejan el aeropuerto que es el origen o destino final de los pasajeros o la carga, </t>
    </r>
  </si>
  <si>
    <t>Se incluyen los pasajeros que originan o terminan sus viajes en cada aeropuerto, conforme al contrato de transporte y la red de rutas de cada aerolínea.</t>
  </si>
  <si>
    <t>Nota: No incluye los pasajeros en tránsito, ni pasajeros en conexión. Si desea conocer el tráfico total debe consultar el boletín de TRAFICO DE AEROPUERTOS</t>
  </si>
  <si>
    <r>
      <rPr>
        <b/>
        <sz val="11"/>
        <rFont val="Century Gothic"/>
        <family val="2"/>
      </rPr>
      <t xml:space="preserve">Nota: </t>
    </r>
    <r>
      <rPr>
        <sz val="11"/>
        <rFont val="Century Gothic"/>
        <family val="2"/>
      </rPr>
      <t xml:space="preserve">Información en toneladas. La carga Incluye el correo.No incluye carga en tránsito. </t>
    </r>
  </si>
  <si>
    <r>
      <t xml:space="preserve">Si desea conocer el TOTAL de la carga por aeropuertos, se debe consultar el </t>
    </r>
    <r>
      <rPr>
        <b/>
        <sz val="11"/>
        <rFont val="Century Gothic"/>
        <family val="2"/>
      </rPr>
      <t>BOLETIN DE TRAFICO DE AEROPUERTOS</t>
    </r>
  </si>
  <si>
    <t>Ene - Feb 2018</t>
  </si>
  <si>
    <t>Ene - Feb 2019</t>
  </si>
  <si>
    <t>Feb 2019 - Feb 2018</t>
  </si>
  <si>
    <t>Ene - Feb 2019 / Ene - Feb 2018</t>
  </si>
  <si>
    <t>Febrero 2019</t>
  </si>
  <si>
    <t>Febrero 2018</t>
  </si>
  <si>
    <t>Enero - Febrero 2019</t>
  </si>
  <si>
    <t>Enero - Febrero 2018</t>
  </si>
  <si>
    <t>Avianca</t>
  </si>
  <si>
    <t>Lan Colombia</t>
  </si>
  <si>
    <t>Viva Colombia</t>
  </si>
  <si>
    <t>Easy Fly</t>
  </si>
  <si>
    <t>Satena</t>
  </si>
  <si>
    <t>Copa Airlines Colombia</t>
  </si>
  <si>
    <t>Aer. Antioquia</t>
  </si>
  <si>
    <t>Searca</t>
  </si>
  <si>
    <t>Helicol</t>
  </si>
  <si>
    <t>Sarpa</t>
  </si>
  <si>
    <t>Transporte Aereo de Col.</t>
  </si>
  <si>
    <t>Otras</t>
  </si>
  <si>
    <t>Aerosucre</t>
  </si>
  <si>
    <t>LAS</t>
  </si>
  <si>
    <t>Aer Caribe</t>
  </si>
  <si>
    <t>Tampa</t>
  </si>
  <si>
    <t>Aliansa</t>
  </si>
  <si>
    <t>Laser Aereo</t>
  </si>
  <si>
    <t>Aerogal</t>
  </si>
  <si>
    <t>American</t>
  </si>
  <si>
    <t>Spirit Airlines</t>
  </si>
  <si>
    <t>Lan Peru</t>
  </si>
  <si>
    <t>Jetblue</t>
  </si>
  <si>
    <t>Lan Airlines</t>
  </si>
  <si>
    <t>Aeromexico</t>
  </si>
  <si>
    <t>Taca</t>
  </si>
  <si>
    <t>Iberia</t>
  </si>
  <si>
    <t>Copa</t>
  </si>
  <si>
    <t>Interjet</t>
  </si>
  <si>
    <t>United Airlines</t>
  </si>
  <si>
    <t>Lacsa</t>
  </si>
  <si>
    <t>Avior Airlines</t>
  </si>
  <si>
    <t>Taca International Airlines S.A</t>
  </si>
  <si>
    <t>Air France</t>
  </si>
  <si>
    <t>Air Europa</t>
  </si>
  <si>
    <t>Delta</t>
  </si>
  <si>
    <t>Air Canada</t>
  </si>
  <si>
    <t>Lufthansa</t>
  </si>
  <si>
    <t>Oceanair</t>
  </si>
  <si>
    <t>TAM</t>
  </si>
  <si>
    <t>KLM</t>
  </si>
  <si>
    <t>Aerol. Argentinas</t>
  </si>
  <si>
    <t>Tame</t>
  </si>
  <si>
    <t>Air Transat</t>
  </si>
  <si>
    <t>Turkish Airlines</t>
  </si>
  <si>
    <t>Air Panama</t>
  </si>
  <si>
    <t>Viva Air Peru</t>
  </si>
  <si>
    <t>Atlas Air</t>
  </si>
  <si>
    <t>UPS</t>
  </si>
  <si>
    <t>Sky Lease I.</t>
  </si>
  <si>
    <t>Airborne Express. Inc</t>
  </si>
  <si>
    <t>Linea A. Carguera de Col</t>
  </si>
  <si>
    <t>Martinair</t>
  </si>
  <si>
    <t>Cargolux</t>
  </si>
  <si>
    <t>Ethipian Airlines</t>
  </si>
  <si>
    <t>Fedex</t>
  </si>
  <si>
    <t>Absa</t>
  </si>
  <si>
    <t>Kalitta Flying Service</t>
  </si>
  <si>
    <t>21 AIR LLC</t>
  </si>
  <si>
    <t>Western Global</t>
  </si>
  <si>
    <t>Mas Air</t>
  </si>
  <si>
    <t>BOGOTA (BOG) / RIONEGRO (MDE)</t>
  </si>
  <si>
    <t>BOGOTA (BOG) / CARTAGENA (CTG)</t>
  </si>
  <si>
    <t>BOGOTA (BOG) / CALI (CLO)</t>
  </si>
  <si>
    <t>BOGOTA (BOG) / SANTA MARTA (SMR)</t>
  </si>
  <si>
    <t>BOGOTA (BOG) / BARRANQUILLA (BAQ)</t>
  </si>
  <si>
    <t>CARTAGENA (CTG) / RIONEGRO (MDE)</t>
  </si>
  <si>
    <t>BOGOTA (BOG) / BUCARAMANGA (BGA)</t>
  </si>
  <si>
    <t>BOGOTA (BOG) / PEREIRA (PEI)</t>
  </si>
  <si>
    <t>BOGOTA (BOG) / SAN ANDRES - ISLA (ADZ)</t>
  </si>
  <si>
    <t>BOGOTA (BOG) / CUCUTA (CUC)</t>
  </si>
  <si>
    <t>RIONEGRO (MDE) / SANTA MARTA (SMR)</t>
  </si>
  <si>
    <t>BOGOTA (BOG) / MONTERIA (MTR)</t>
  </si>
  <si>
    <t>CALI (CLO) / RIONEGRO (MDE)</t>
  </si>
  <si>
    <t>BARRANQUILLA (BAQ) / RIONEGRO (MDE)</t>
  </si>
  <si>
    <t>SAN ANDRES - ISLA (ADZ) / RIONEGRO (MDE)</t>
  </si>
  <si>
    <t>CALI (CLO) / CARTAGENA (CTG)</t>
  </si>
  <si>
    <t>SAN ANDRES - ISLA (ADZ) / CARTAGENA (CTG)</t>
  </si>
  <si>
    <t>SAN ANDRES - ISLA (ADZ) / CALI (CLO)</t>
  </si>
  <si>
    <t>BOGOTA (BOG) / VALLEDUPAR (VUP)</t>
  </si>
  <si>
    <t>BOGOTA (BOG) / EL YOPAL (EYP)</t>
  </si>
  <si>
    <t>BOGOTA (BOG) / ARMENIA (AXM)</t>
  </si>
  <si>
    <t>BOGOTA (BOG) / NEIVA (NVA)</t>
  </si>
  <si>
    <t>MEDELLIN (EOH) / QUIBDO (UIB)</t>
  </si>
  <si>
    <t>BOGOTA (BOG) / PASTO (PSO)</t>
  </si>
  <si>
    <t>CARTAGENA (CTG) / PEREIRA (PEI)</t>
  </si>
  <si>
    <t>CAREPA (APO) / MEDELLIN (EOH)</t>
  </si>
  <si>
    <t>CALI (CLO) / BARRANQUILLA (BAQ)</t>
  </si>
  <si>
    <t>BOGOTA (BOG) / RIOHACHA (RCH)</t>
  </si>
  <si>
    <t>BOGOTA (BOG) / LETICIA (LET)</t>
  </si>
  <si>
    <t>RIONEGRO (MDE) / MONTERIA (MTR)</t>
  </si>
  <si>
    <t>BOGOTA (BOG) / MANIZALES (MZL)</t>
  </si>
  <si>
    <t>BOGOTA (BOG) / MEDELLIN (EOH)</t>
  </si>
  <si>
    <t>CALI (CLO) / SANTA MARTA (SMR)</t>
  </si>
  <si>
    <t>MEDELLIN (EOH) / PEREIRA (PEI)</t>
  </si>
  <si>
    <t>BOGOTA (BOG) / BARRANCABERMEJA (EJA)</t>
  </si>
  <si>
    <t>MEDELLIN (EOH) / MONTERIA (MTR)</t>
  </si>
  <si>
    <t>BOGOTA (BOG) / FLORENCIA (FLA)</t>
  </si>
  <si>
    <t>PEREIRA (PEI) / SANTA MARTA (SMR)</t>
  </si>
  <si>
    <t>BOGOTA (BOG) / POPAYAN (PPN)</t>
  </si>
  <si>
    <t>BOGOTA (BOG) / ARAUCA - MUNICIPIO (AUC)</t>
  </si>
  <si>
    <t>BOGOTA (BOG) / IBAGUE (IBE)</t>
  </si>
  <si>
    <t>RIONEGRO (MDE) / BUCARAMANGA (BGA)</t>
  </si>
  <si>
    <t>BOGOTA (BOG) / QUIBDO (UIB)</t>
  </si>
  <si>
    <t>BOGOTA (BOG) / PUERTO ASIS (PUU)</t>
  </si>
  <si>
    <t>CARTAGENA (CTG) / BUCARAMANGA (BGA)</t>
  </si>
  <si>
    <t>CALI (CLO) / BUCARAMANGA (BGA)</t>
  </si>
  <si>
    <t>SAN ANDRES - ISLA (ADZ) / PROVIDENCIA (PVA)</t>
  </si>
  <si>
    <t>BUCARAMANGA (BGA) / SANTA MARTA (SMR)</t>
  </si>
  <si>
    <t>CALI (CLO) / TUMACO (TCO)</t>
  </si>
  <si>
    <t>RIONEGRO (MDE) / CUCUTA (CUC)</t>
  </si>
  <si>
    <t>BUCARAMANGA (BGA) / MEDELLIN (EOH)</t>
  </si>
  <si>
    <t>BOGOTA (BOG) / COROZAL (CZU)</t>
  </si>
  <si>
    <t>SAN ANDRES - ISLA (ADZ) / BARRANQUILLA (BAQ)</t>
  </si>
  <si>
    <t>CUCUTA (CUC) / BUCARAMANGA (BGA)</t>
  </si>
  <si>
    <t>BARRANQUILLA (BAQ) / BUCARAMANGA (BGA)</t>
  </si>
  <si>
    <t>CAUCASIA (CAQ) / MEDELLIN (EOH)</t>
  </si>
  <si>
    <t>BOGOTA (BOG) / VILLAVICENCIO (VVC)</t>
  </si>
  <si>
    <t>BOGOTA (BOG) / PUERTO GAITAN (PGT)</t>
  </si>
  <si>
    <t>OTRAS</t>
  </si>
  <si>
    <t>Ruta
(Ida y regreso)</t>
  </si>
  <si>
    <t>BOGOTA (BOG) / PUERTO INIRIDA (IDA)</t>
  </si>
  <si>
    <t>MITU (MVP) / SAN JOSE DEL GUAVIARE (SJE)</t>
  </si>
  <si>
    <t>BOGOTA (BOG) / PUERTO CARRENO (PCR)</t>
  </si>
  <si>
    <t>BOGOTA (BOG) / MITU (MVP)</t>
  </si>
  <si>
    <t>MIRAFLORES - GUAVIARE (MFS) / SAN JOSE DEL GUAVIARE (SJE)</t>
  </si>
  <si>
    <t>EL YOPAL (EYP) / PUERTO CARRENO (PCR)</t>
  </si>
  <si>
    <t>VILLAVICENCIO (VVC) / GUAINIA (BARRANCO MINAS) (BMG)</t>
  </si>
  <si>
    <t>MEDELLIN (EOH) / BAHIA SOLANO (BSC)</t>
  </si>
  <si>
    <t>SAN ANDRES - ISLA (ADZ) / PEREIRA (PEI)</t>
  </si>
  <si>
    <t>PUERTO INIRIDA (IDA) / GUAINIA (BARRANCO MINAS) (BMG)</t>
  </si>
  <si>
    <t>VILLAVICENCIO (VVC) / CUMARIBO (PCE)</t>
  </si>
  <si>
    <t>QUIBDO (UIB) / BAHIA SOLANO (BSC)</t>
  </si>
  <si>
    <t>VILLAVICENCIO (VVC) / MITU (MVP)</t>
  </si>
  <si>
    <t>SAN JOSE DEL GUAVIARE (SJE) / CARURU (CRU)</t>
  </si>
  <si>
    <t>VILLAVICENCIO (VVC) / LA MACARENA (LMC)</t>
  </si>
  <si>
    <t>PUERTO INIRIDA (IDA) / SAN FELIPE (9DI)</t>
  </si>
  <si>
    <t>SAN JOSE DEL GUAVIARE (SJE) / ARARACUARA (ACR)</t>
  </si>
  <si>
    <t>CUMARIBO (PCE) / SANTA RITA - VICHADA (CAO)</t>
  </si>
  <si>
    <t>BOGOTA (BOG) / MIAMI (MIA)</t>
  </si>
  <si>
    <t>RIONEGRO (MDE) / MIAMI (MIA)</t>
  </si>
  <si>
    <t>BOGOTA (BOG) / NEW YORK (JFK)</t>
  </si>
  <si>
    <t>BOGOTA (BOG) / FORT LAUDERDALE (FLL)</t>
  </si>
  <si>
    <t>BOGOTA (BOG) / ORLANDO (MCO)</t>
  </si>
  <si>
    <t>CALI (CLO) / MIAMI (MIA)</t>
  </si>
  <si>
    <t>BOGOTA (BOG) / HOUSTON (IAH)</t>
  </si>
  <si>
    <t>CARTAGENA (CTG) / MIAMI (MIA)</t>
  </si>
  <si>
    <t>BARRANQUILLA (BAQ) / MIAMI (MIA)</t>
  </si>
  <si>
    <t>RIONEGRO (MDE) / FORT LAUDERDALE (FLL)</t>
  </si>
  <si>
    <t>BOGOTA (BOG) / LOS ANGELES (LAX)</t>
  </si>
  <si>
    <t>CARTAGENA (CTG) / FORT LAUDERDALE (FLL)</t>
  </si>
  <si>
    <t>CARTAGENA (CTG) / NEW YORK (JFK)</t>
  </si>
  <si>
    <t>BOGOTA (BOG) / DALAS (DFW)</t>
  </si>
  <si>
    <t>BOGOTA (BOG) / TORONTO (YYZ)</t>
  </si>
  <si>
    <t>RIONEGRO (MDE) / NEW YORK (JFK)</t>
  </si>
  <si>
    <t>BOGOTA (BOG) / NEW YORK (EWR)</t>
  </si>
  <si>
    <t>BOGOTA (BOG) / ATLANTA (ATL)</t>
  </si>
  <si>
    <t>BOGOTA (BOG) / WASHINGTON (IAD)</t>
  </si>
  <si>
    <t>CALI (CLO) / FORT LAUDERDALE (FLL)</t>
  </si>
  <si>
    <t>CALI (CLO) / NEW YORK (JFK)</t>
  </si>
  <si>
    <t>BOGOTA (BOG) / BOSTON (BOS)</t>
  </si>
  <si>
    <t>BOGOTA (BOG) / SAN JUAN (SJU)</t>
  </si>
  <si>
    <t>CARTAGENA (CTG) / MONTREAL (YUL)</t>
  </si>
  <si>
    <t>CARTAGENA (CTG) / ATLANTA (ATL)</t>
  </si>
  <si>
    <t>PEREIRA (PEI) / NEW YORK (JFK)</t>
  </si>
  <si>
    <t>RIONEGRO (MDE) / ORLANDO (MCO)</t>
  </si>
  <si>
    <t>ARMENIA (AXM) / FORT LAUDERDALE (FLL)</t>
  </si>
  <si>
    <t>CARTAGENA (CTG) / TORONTO (YYZ)</t>
  </si>
  <si>
    <t>BOGOTA (BOG) / LIMA (LIM)</t>
  </si>
  <si>
    <t>BOGOTA (BOG) / QUITO (UIO)</t>
  </si>
  <si>
    <t>BOGOTA (BOG) / SANTIAGO (SCL)</t>
  </si>
  <si>
    <t>BOGOTA (BOG) / GUAYAQUIL (GYE)</t>
  </si>
  <si>
    <t>BOGOTA (BOG) / SAO PAULO (GRU)</t>
  </si>
  <si>
    <t>BOGOTA (BOG) / BUENOS AIRES (BUE)</t>
  </si>
  <si>
    <t>RIONEGRO (MDE) / LIMA (LIM)</t>
  </si>
  <si>
    <t>BOGOTA (BOG) / CARACAS (CCS)</t>
  </si>
  <si>
    <t>CARTAGENA (CTG) / LIMA (LIM)</t>
  </si>
  <si>
    <t>BOGOTA (BOG) / CUZCO (CUZ)</t>
  </si>
  <si>
    <t>CALI (CLO) / LIMA (LIM)</t>
  </si>
  <si>
    <t>BOGOTA (BOG) / RIO DE JANEIRO (RIO)</t>
  </si>
  <si>
    <t>CALI (CLO) / GUAYAQUIL (GYE)</t>
  </si>
  <si>
    <t>CARTAGENA (CTG) / BUENOS AIRES (BUE)</t>
  </si>
  <si>
    <t>BOGOTA (BOG) / POR LA MAR (PMV)</t>
  </si>
  <si>
    <t>BOGOTA (BOG) / ASUNCION (ASU)</t>
  </si>
  <si>
    <t>RIONEGRO (MDE) / CARACAS (CCS)</t>
  </si>
  <si>
    <t>BOGOTA (BOG) / LA PAZ (LPB)</t>
  </si>
  <si>
    <t>BOGOTA (BOG) / MONTEVIDEO (MVD)</t>
  </si>
  <si>
    <t>CALI (CLO) / TACHINA (ESM)</t>
  </si>
  <si>
    <t>CALI (CLO) / POR LA MAR (PMV)</t>
  </si>
  <si>
    <t>BOGOTA (BOG) / MADRID (MAD)</t>
  </si>
  <si>
    <t>CALI (CLO) / MADRID (MAD)</t>
  </si>
  <si>
    <t>BOGOTA (BOG) / BARCELONA (BCN)</t>
  </si>
  <si>
    <t>RIONEGRO (MDE) / MADRID (MAD)</t>
  </si>
  <si>
    <t>BOGOTA (BOG) / LONDRES (LHR)</t>
  </si>
  <si>
    <t>BOGOTA (BOG) / PARIS (CDG)</t>
  </si>
  <si>
    <t>BOGOTA (BOG) / FRANKFURT (FRA)</t>
  </si>
  <si>
    <t>BOGOTA (BOG) / AMSTERDAM (AMS)</t>
  </si>
  <si>
    <t>BOGOTA (BOG) / MUNICH (MUC)</t>
  </si>
  <si>
    <t>PEREIRA (PEI) / MADRID (MAD)</t>
  </si>
  <si>
    <t>CARTAGENA (CTG) / AMSTERDAM (AMS)</t>
  </si>
  <si>
    <t>BOGOTA (BOG) / ESTAMBUL (IST)</t>
  </si>
  <si>
    <t>CALI (CLO) / BARCELONA (BCN)</t>
  </si>
  <si>
    <t>CARTAGENA (CTG) / MADRID (MAD)</t>
  </si>
  <si>
    <t>BARRANQUILLA (BAQ) / MADRID (MAD)</t>
  </si>
  <si>
    <t>BOGOTA (BOG) / PANAMA (PTY)</t>
  </si>
  <si>
    <t>BOGOTA (BOG) / MEXICO (MEX)</t>
  </si>
  <si>
    <t>RIONEGRO (MDE) / PANAMA (PTY)</t>
  </si>
  <si>
    <t>BOGOTA (BOG) / CANCUN (CUN)</t>
  </si>
  <si>
    <t>CALI (CLO) / PANAMA (PTY)</t>
  </si>
  <si>
    <t>BOGOTA (BOG) / SAN JOSE (SJO)</t>
  </si>
  <si>
    <t>CARTAGENA (CTG) / PANAMA (PTY)</t>
  </si>
  <si>
    <t>BARRANQUILLA (BAQ) / PANAMA (PTY)</t>
  </si>
  <si>
    <t>BOGOTA (BOG) / PUNTA CANA (PUJ)</t>
  </si>
  <si>
    <t>BOGOTA (BOG) / BALBOA (BLB)</t>
  </si>
  <si>
    <t>SAN ANDRES - ISLA (ADZ) / PANAMA (PTY)</t>
  </si>
  <si>
    <t>PEREIRA (PEI) / PANAMA (PTY)</t>
  </si>
  <si>
    <t>BOGOTA (BOG) / SAN SALVADOR (SAL)</t>
  </si>
  <si>
    <t>RIONEGRO (MDE) / BALBOA (BLB)</t>
  </si>
  <si>
    <t>BOGOTA (BOG) / GUATEMALA (GUA)</t>
  </si>
  <si>
    <t>BOGOTA (BOG) / SANTO DOMINGO (SDQ)</t>
  </si>
  <si>
    <t>RIONEGRO (MDE) / MEXICO (MEX)</t>
  </si>
  <si>
    <t>RIONEGRO (MDE) / CANCUN (CUN)</t>
  </si>
  <si>
    <t>CARTAGENA (CTG) / BALBOA (BLB)</t>
  </si>
  <si>
    <t>CALI (CLO) / BALBOA (BLB)</t>
  </si>
  <si>
    <t>CARTAGENA (CTG) / MEXICO (MEX)</t>
  </si>
  <si>
    <t>BUCARAMANGA (BGA) / PANAMA (PTY)</t>
  </si>
  <si>
    <t>BOGOTA (BOG) / ARUBA (AUA)</t>
  </si>
  <si>
    <t>BOGOTA (BOG) / CURACAO (CUR)</t>
  </si>
  <si>
    <t>BOGOTA (BOG) / HABANA (HAV)</t>
  </si>
  <si>
    <t>ESTADOS UNIDOS</t>
  </si>
  <si>
    <t>CANADA</t>
  </si>
  <si>
    <t>PUERTO RICO</t>
  </si>
  <si>
    <t>PERU</t>
  </si>
  <si>
    <t>ECUADOR</t>
  </si>
  <si>
    <t>CHILE</t>
  </si>
  <si>
    <t>BRASIL</t>
  </si>
  <si>
    <t>ARGENTINA</t>
  </si>
  <si>
    <t>VENEZUELA</t>
  </si>
  <si>
    <t>BOLIVIA</t>
  </si>
  <si>
    <t>URUGUAY</t>
  </si>
  <si>
    <t>PARAGUAY</t>
  </si>
  <si>
    <t>ESPAÑA</t>
  </si>
  <si>
    <t>ALEMANIA</t>
  </si>
  <si>
    <t>INGLATERRA</t>
  </si>
  <si>
    <t>FRANCIA</t>
  </si>
  <si>
    <t>HOLANDA</t>
  </si>
  <si>
    <t>ITALIA</t>
  </si>
  <si>
    <t>SUIZA</t>
  </si>
  <si>
    <t>TURQUIA</t>
  </si>
  <si>
    <t>PORTUGAL</t>
  </si>
  <si>
    <t>AUSTRIA</t>
  </si>
  <si>
    <t>PANAMA</t>
  </si>
  <si>
    <t>MEXICO</t>
  </si>
  <si>
    <t>COSTA RICA</t>
  </si>
  <si>
    <t>REPUBLICA DOMINICANA</t>
  </si>
  <si>
    <t>EL SALVADOR</t>
  </si>
  <si>
    <t>GUATEMALA</t>
  </si>
  <si>
    <t>HONDURAS</t>
  </si>
  <si>
    <t>NICARAGUA</t>
  </si>
  <si>
    <t>ANTILLAS HOLANDESAS</t>
  </si>
  <si>
    <t>CUBA</t>
  </si>
  <si>
    <t>BOGOTA (BOG) / MEMPHIS (MEM)</t>
  </si>
  <si>
    <t>BOGOTA (BOG) / SAO PAULO (CPQ)</t>
  </si>
  <si>
    <t>BOGOTA (BOG) / LUXEMBURGO (LUX)</t>
  </si>
  <si>
    <t>LUXEMBURGO</t>
  </si>
  <si>
    <t>Cargojet Airways</t>
  </si>
  <si>
    <t>Transcarga International Airways</t>
  </si>
  <si>
    <t>Emirates</t>
  </si>
  <si>
    <t>Dhl Aero Expreso, S.A.</t>
  </si>
  <si>
    <t>BOGOTA</t>
  </si>
  <si>
    <t>BOGOTA - ELDORADO</t>
  </si>
  <si>
    <t>RIONEGRO</t>
  </si>
  <si>
    <t>RIONEGRO - JOSE M. CORDOVA</t>
  </si>
  <si>
    <t>CARTAGENA</t>
  </si>
  <si>
    <t>CARTAGENA - RAFAEL NUÑEZ</t>
  </si>
  <si>
    <t>CALI</t>
  </si>
  <si>
    <t>CALI - ALFONSO BONILLA ARAGON</t>
  </si>
  <si>
    <t>SANTA MARTA</t>
  </si>
  <si>
    <t>SIMON BOLIVAR</t>
  </si>
  <si>
    <t>BARRANQUILLA</t>
  </si>
  <si>
    <t>BARRANQUILLA-E. CORTISSOZ</t>
  </si>
  <si>
    <t>SAN ANDRES - ISLA</t>
  </si>
  <si>
    <t>SAN ANDRES-GUSTAVO ROJAS PINILLA</t>
  </si>
  <si>
    <t>BUCARAMANGA</t>
  </si>
  <si>
    <t>BUCARAMANGA - PALONEGRO</t>
  </si>
  <si>
    <t>PEREIRA</t>
  </si>
  <si>
    <t>PEREIRA - MATECAÑAS</t>
  </si>
  <si>
    <t>MEDELLIN</t>
  </si>
  <si>
    <t>MEDELLIN - OLAYA HERRERA</t>
  </si>
  <si>
    <t>MONTERIA</t>
  </si>
  <si>
    <t>MONTERIA - LOS GARZONES</t>
  </si>
  <si>
    <t>CUCUTA</t>
  </si>
  <si>
    <t>CAMILO DAZA</t>
  </si>
  <si>
    <t>VALLEDUPAR</t>
  </si>
  <si>
    <t>ALFONSO LOPEZ PUMAREJO.</t>
  </si>
  <si>
    <t>ARMENIA</t>
  </si>
  <si>
    <t>EL EDEN</t>
  </si>
  <si>
    <t>QUIBDO</t>
  </si>
  <si>
    <t>QUIBDO - EL CARAÑO</t>
  </si>
  <si>
    <t>EL YOPAL</t>
  </si>
  <si>
    <t>YOPAL - EL ALCARAVÁN</t>
  </si>
  <si>
    <t>PASTO</t>
  </si>
  <si>
    <t>PASTO - ANTONIO NARIQO</t>
  </si>
  <si>
    <t>NEIVA</t>
  </si>
  <si>
    <t>NEIVA - BENITO SALAS</t>
  </si>
  <si>
    <t>LETICIA</t>
  </si>
  <si>
    <t>LETICIA-ALFREDO VASQUEZ COBO</t>
  </si>
  <si>
    <t>RIOHACHA</t>
  </si>
  <si>
    <t>ALMIRANTE PADILLA</t>
  </si>
  <si>
    <t>MANIZALES</t>
  </si>
  <si>
    <t>MANIZALES - LA NUBIA</t>
  </si>
  <si>
    <t>CAREPA</t>
  </si>
  <si>
    <t>ANTONIO ROLDAN BETANCOURT</t>
  </si>
  <si>
    <t>VILLAVICENCIO</t>
  </si>
  <si>
    <t>VANGUARDIA</t>
  </si>
  <si>
    <t>IBAGUE</t>
  </si>
  <si>
    <t>PERALES</t>
  </si>
  <si>
    <t>BARRANCABERMEJA</t>
  </si>
  <si>
    <t>BARRANCABERMEJA-YARIGUIES</t>
  </si>
  <si>
    <t>ARAUCA - MUNICIPIO</t>
  </si>
  <si>
    <t>ARAUCA - SANTIAGO PEREZ QUIROZ</t>
  </si>
  <si>
    <t>FLORENCIA</t>
  </si>
  <si>
    <t>GUSTAVO ARTUNDUAGA PAREDES</t>
  </si>
  <si>
    <t>TUMACO</t>
  </si>
  <si>
    <t>TUMACO - LA FLORIDA</t>
  </si>
  <si>
    <t>PUERTO ASIS</t>
  </si>
  <si>
    <t>PUERTO ASIS - 3 DE MAYO</t>
  </si>
  <si>
    <t>POPAYAN</t>
  </si>
  <si>
    <t>GUILLERMO LEON VALENCIA</t>
  </si>
  <si>
    <t>COROZAL</t>
  </si>
  <si>
    <t>COROZAL - LAS BRUJAS</t>
  </si>
  <si>
    <t>PUERTO GAITAN</t>
  </si>
  <si>
    <t>MORELIA</t>
  </si>
  <si>
    <t>PROVIDENCIA</t>
  </si>
  <si>
    <t>PROVIDENCIA- EL EMBRUJO</t>
  </si>
  <si>
    <t>BAHIA SOLANO</t>
  </si>
  <si>
    <t>BAHIA SOLANO - JOSE C. MUTIS</t>
  </si>
  <si>
    <t>PUERTO INIRIDA</t>
  </si>
  <si>
    <t>CESAR GAVIRIA TRUJILLO</t>
  </si>
  <si>
    <t>CAUCASIA</t>
  </si>
  <si>
    <t>CAUCASIA- JUAN H. WHITE</t>
  </si>
  <si>
    <t>MITU</t>
  </si>
  <si>
    <t>MITU - FABIO ALBERTO LEÓN BENTLEY</t>
  </si>
  <si>
    <t>PUERTO CARRENO</t>
  </si>
  <si>
    <t>GERMAN OLANO</t>
  </si>
  <si>
    <t>MAICAO</t>
  </si>
  <si>
    <t>JORGE ISAACS (ANTES LA MINA)</t>
  </si>
  <si>
    <t>SARAVENA</t>
  </si>
  <si>
    <t>SARAVENA-COLONIZADORES</t>
  </si>
  <si>
    <t>SAN JOSE DEL GUAVIARE</t>
  </si>
  <si>
    <t>SAN JOSE DEL GUAVIARE- JORGE E GONZ</t>
  </si>
  <si>
    <t>VILLA GARZON</t>
  </si>
  <si>
    <t>GUAPI</t>
  </si>
  <si>
    <t>GUAPI - JUAN CASIANO</t>
  </si>
  <si>
    <t>ALDANA</t>
  </si>
  <si>
    <t>IPIALES - SAN LUIS</t>
  </si>
  <si>
    <t>PITALITO</t>
  </si>
  <si>
    <t>PITALITO -CONTADOR</t>
  </si>
  <si>
    <t>NUQUI</t>
  </si>
  <si>
    <t>NUQUI - REYES MURILLO</t>
  </si>
  <si>
    <t>URIBIA</t>
  </si>
  <si>
    <t>PUERTO BOLIVAR - PORTETE</t>
  </si>
  <si>
    <t>PUERTO LEGUIZAMO</t>
  </si>
  <si>
    <t>LOMA DE CHIRIGUANA</t>
  </si>
  <si>
    <t>CALENTURITAS</t>
  </si>
  <si>
    <t>BUENAVENTURA</t>
  </si>
  <si>
    <t>BUENAVENTURA - GERARDO TOBAR LOPEZ</t>
  </si>
  <si>
    <t>LA MACARENA</t>
  </si>
  <si>
    <t>LA MACARENA - META</t>
  </si>
  <si>
    <t>ACANDI</t>
  </si>
  <si>
    <t>CUMARIBO</t>
  </si>
  <si>
    <t>TIMBIQUI</t>
  </si>
  <si>
    <t>GUAINIA (BARRANCO MINAS)</t>
  </si>
  <si>
    <t>BARRANCO MINAS</t>
  </si>
  <si>
    <t>MIRAFLORES - GUAVIARE</t>
  </si>
  <si>
    <t>MIRAFLORES</t>
  </si>
  <si>
    <t>MELGAR</t>
  </si>
  <si>
    <t>TOLEMAIDA</t>
  </si>
  <si>
    <t>FLANDES</t>
  </si>
  <si>
    <t>SANTIAGO VILA</t>
  </si>
  <si>
    <t>TARAIRA</t>
  </si>
  <si>
    <t>LA PEDRERA</t>
  </si>
  <si>
    <t>ARARACUARA</t>
  </si>
  <si>
    <t>CARURU</t>
  </si>
  <si>
    <t>SANTA RITA - VICHADA</t>
  </si>
  <si>
    <t>CENTRO ADM. "MARANDUA"</t>
  </si>
  <si>
    <t>SAN FELIPE</t>
  </si>
  <si>
    <t>LARANDIA</t>
  </si>
  <si>
    <t>Boletín Origen-Destino Febrero 2019 Versión 2</t>
  </si>
  <si>
    <t>Boletín Origen-Destino Febrero 2019 - Versión 2.0</t>
  </si>
  <si>
    <t>Esta versión del boletín de febrero de 2019 incluye los cambios reportados por la aerolínea ARE en cuanto a los pasajeros movilizados, principalmente en el tráfico doméstico. También incluye la información de los vuelos chárter de la</t>
  </si>
  <si>
    <t>aerolínea Ethiopian Airlines (Carga internacional).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</si>
</sst>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#,##0.000_);\(#,##0.000\)"/>
    <numFmt numFmtId="187" formatCode="0.0%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C0A]dddd\,\ dd&quot; de &quot;mmmm&quot; de &quot;yyyy"/>
  </numFmts>
  <fonts count="1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sz val="10"/>
      <name val="MS Sans Serif"/>
      <family val="2"/>
    </font>
    <font>
      <b/>
      <sz val="10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5"/>
      <name val="Century Gothic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sz val="10"/>
      <color indexed="12"/>
      <name val="Century Gothic"/>
      <family val="2"/>
    </font>
    <font>
      <u val="single"/>
      <sz val="12"/>
      <name val="Arial"/>
      <family val="2"/>
    </font>
    <font>
      <b/>
      <u val="single"/>
      <sz val="12"/>
      <color indexed="48"/>
      <name val="Arial"/>
      <family val="2"/>
    </font>
    <font>
      <sz val="12"/>
      <color indexed="56"/>
      <name val="Century Gothic"/>
      <family val="2"/>
    </font>
    <font>
      <sz val="13"/>
      <color indexed="12"/>
      <name val="Century Gothic"/>
      <family val="2"/>
    </font>
    <font>
      <u val="single"/>
      <sz val="10"/>
      <name val="Arial"/>
      <family val="2"/>
    </font>
    <font>
      <sz val="11"/>
      <color indexed="12"/>
      <name val="Century Gothic"/>
      <family val="2"/>
    </font>
    <font>
      <sz val="12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u val="single"/>
      <sz val="14"/>
      <color indexed="9"/>
      <name val="Arial"/>
      <family val="2"/>
    </font>
    <font>
      <u val="single"/>
      <sz val="13"/>
      <color indexed="12"/>
      <name val="Calibri"/>
      <family val="2"/>
    </font>
    <font>
      <b/>
      <sz val="12"/>
      <color indexed="12"/>
      <name val="Century Gothic"/>
      <family val="2"/>
    </font>
    <font>
      <b/>
      <sz val="19"/>
      <color indexed="31"/>
      <name val="Arial"/>
      <family val="2"/>
    </font>
    <font>
      <b/>
      <sz val="18"/>
      <color indexed="49"/>
      <name val="Arial"/>
      <family val="2"/>
    </font>
    <font>
      <b/>
      <sz val="16"/>
      <color indexed="31"/>
      <name val="Arial"/>
      <family val="2"/>
    </font>
    <font>
      <b/>
      <u val="single"/>
      <sz val="12"/>
      <color indexed="56"/>
      <name val="Arial"/>
      <family val="2"/>
    </font>
    <font>
      <b/>
      <sz val="12"/>
      <color indexed="12"/>
      <name val="Courier"/>
      <family val="3"/>
    </font>
    <font>
      <sz val="11"/>
      <color indexed="62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b/>
      <u val="single"/>
      <sz val="14"/>
      <color theme="0"/>
      <name val="Arial"/>
      <family val="2"/>
    </font>
    <font>
      <sz val="11"/>
      <color rgb="FF0000FF"/>
      <name val="Century Gothic"/>
      <family val="2"/>
    </font>
    <font>
      <sz val="10"/>
      <color rgb="FF0000FF"/>
      <name val="Century Gothic"/>
      <family val="2"/>
    </font>
    <font>
      <b/>
      <sz val="12"/>
      <color rgb="FF0000FF"/>
      <name val="Century Gothic"/>
      <family val="2"/>
    </font>
    <font>
      <b/>
      <sz val="19"/>
      <color theme="4" tint="0.7999799847602844"/>
      <name val="Arial"/>
      <family val="2"/>
    </font>
    <font>
      <b/>
      <sz val="18"/>
      <color theme="8" tint="0.39998000860214233"/>
      <name val="Arial"/>
      <family val="2"/>
    </font>
    <font>
      <b/>
      <sz val="16"/>
      <color theme="4" tint="0.7999799847602844"/>
      <name val="Arial"/>
      <family val="2"/>
    </font>
    <font>
      <b/>
      <u val="single"/>
      <sz val="12"/>
      <color rgb="FF002060"/>
      <name val="Arial"/>
      <family val="2"/>
    </font>
    <font>
      <b/>
      <sz val="12"/>
      <color rgb="FF0000FF"/>
      <name val="Courier"/>
      <family val="3"/>
    </font>
    <font>
      <sz val="11"/>
      <color theme="4" tint="-0.24997000396251678"/>
      <name val="Century Gothic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99"/>
        <bgColor indexed="64"/>
      </patternFill>
    </fill>
  </fills>
  <borders count="2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ck"/>
    </border>
    <border>
      <left style="thick"/>
      <right style="medium"/>
      <top style="thin"/>
      <bottom style="thin">
        <color theme="0" tint="-0.149959996342659"/>
      </bottom>
    </border>
    <border>
      <left style="medium"/>
      <right style="thin"/>
      <top style="thin"/>
      <bottom style="thin">
        <color theme="0" tint="-0.149959996342659"/>
      </bottom>
    </border>
    <border>
      <left style="thin"/>
      <right>
        <color indexed="63"/>
      </right>
      <top style="thin"/>
      <bottom style="thin">
        <color theme="0" tint="-0.149959996342659"/>
      </bottom>
    </border>
    <border>
      <left style="double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thick"/>
      <top style="thin"/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double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medium"/>
      <top style="thin">
        <color theme="0" tint="-0.149959996342659"/>
      </top>
      <bottom style="thin">
        <color theme="0" tint="-0.149959996342659"/>
      </bottom>
    </border>
    <border>
      <left style="thin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medium"/>
    </border>
    <border>
      <left style="medium"/>
      <right style="thin"/>
      <top style="thin">
        <color theme="0" tint="-0.149959996342659"/>
      </top>
      <bottom style="medium"/>
    </border>
    <border>
      <left style="thin"/>
      <right>
        <color indexed="63"/>
      </right>
      <top style="thin">
        <color theme="0" tint="-0.149959996342659"/>
      </top>
      <bottom style="medium"/>
    </border>
    <border>
      <left style="double"/>
      <right style="thin"/>
      <top style="thin">
        <color theme="0" tint="-0.149959996342659"/>
      </top>
      <bottom style="medium"/>
    </border>
    <border>
      <left style="thin"/>
      <right style="medium"/>
      <top style="thin">
        <color theme="0" tint="-0.149959996342659"/>
      </top>
      <bottom style="medium"/>
    </border>
    <border>
      <left style="thin"/>
      <right style="thick"/>
      <top style="thin">
        <color theme="0" tint="-0.149959996342659"/>
      </top>
      <bottom style="medium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double"/>
      <top style="thin"/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medium"/>
    </border>
    <border>
      <left style="medium"/>
      <right style="thick"/>
      <top style="thin">
        <color theme="0" tint="-0.149959996342659"/>
      </top>
      <bottom style="thin">
        <color theme="0" tint="-0.149959996342659"/>
      </bottom>
    </border>
    <border>
      <left style="medium"/>
      <right style="thick"/>
      <top style="double"/>
      <bottom style="thin">
        <color theme="0" tint="-0.149959996342659"/>
      </bottom>
    </border>
    <border>
      <left style="medium"/>
      <right style="thick"/>
      <top style="thin">
        <color theme="0" tint="-0.149959996342659"/>
      </top>
      <bottom style="thick"/>
    </border>
    <border>
      <left style="thin"/>
      <right style="medium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medium"/>
      <right style="thin"/>
      <top style="thick"/>
      <bottom style="double"/>
    </border>
    <border>
      <left style="double"/>
      <right style="thin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 style="thick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ck"/>
      <top style="thick"/>
      <bottom style="double"/>
    </border>
    <border>
      <left style="thick"/>
      <right>
        <color indexed="63"/>
      </right>
      <top style="double"/>
      <bottom style="thin">
        <color theme="0" tint="-0.149959996342659"/>
      </bottom>
    </border>
    <border>
      <left style="medium"/>
      <right style="thin"/>
      <top style="double"/>
      <bottom style="thin">
        <color theme="0" tint="-0.149959996342659"/>
      </bottom>
    </border>
    <border>
      <left style="thin"/>
      <right style="thin"/>
      <top style="double"/>
      <bottom style="thin">
        <color theme="0" tint="-0.149959996342659"/>
      </bottom>
    </border>
    <border>
      <left style="thin"/>
      <right>
        <color indexed="63"/>
      </right>
      <top style="double"/>
      <bottom style="thin">
        <color theme="0" tint="-0.149959996342659"/>
      </bottom>
    </border>
    <border>
      <left style="thin"/>
      <right style="medium"/>
      <top style="double"/>
      <bottom style="thin">
        <color theme="0" tint="-0.149959996342659"/>
      </bottom>
    </border>
    <border>
      <left style="thin"/>
      <right style="thick"/>
      <top style="double"/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ck"/>
    </border>
    <border>
      <left style="medium"/>
      <right style="thin"/>
      <top style="thin">
        <color theme="0" tint="-0.149959996342659"/>
      </top>
      <bottom style="thick"/>
    </border>
    <border>
      <left style="thin"/>
      <right style="thin"/>
      <top style="thin">
        <color theme="0" tint="-0.149959996342659"/>
      </top>
      <bottom style="thick"/>
    </border>
    <border>
      <left style="thin"/>
      <right>
        <color indexed="63"/>
      </right>
      <top style="thin">
        <color theme="0" tint="-0.149959996342659"/>
      </top>
      <bottom style="thick"/>
    </border>
    <border>
      <left style="thin"/>
      <right style="medium"/>
      <top style="thin">
        <color theme="0" tint="-0.149959996342659"/>
      </top>
      <bottom style="thick"/>
    </border>
    <border>
      <left style="thin"/>
      <right style="thick"/>
      <top style="thin">
        <color theme="0" tint="-0.149959996342659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medium"/>
      <top style="double"/>
      <bottom style="thin">
        <color theme="0" tint="-0.149959996342659"/>
      </bottom>
    </border>
    <border>
      <left style="double"/>
      <right style="thin"/>
      <top style="double"/>
      <bottom style="thin">
        <color theme="0" tint="-0.149959996342659"/>
      </bottom>
    </border>
    <border>
      <left style="double"/>
      <right style="medium"/>
      <top style="double"/>
      <bottom style="thin">
        <color theme="0" tint="-0.149959996342659"/>
      </bottom>
    </border>
    <border>
      <left>
        <color indexed="63"/>
      </left>
      <right style="thick"/>
      <top style="double"/>
      <bottom style="thin">
        <color theme="0" tint="-0.149959996342659"/>
      </bottom>
    </border>
    <border>
      <left>
        <color indexed="63"/>
      </left>
      <right style="thin"/>
      <top style="double"/>
      <bottom style="thin">
        <color theme="0" tint="-0.149959996342659"/>
      </bottom>
    </border>
    <border>
      <left style="double"/>
      <right style="medium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ck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ck"/>
    </border>
    <border>
      <left style="double"/>
      <right style="thin"/>
      <top style="thin">
        <color theme="0" tint="-0.149959996342659"/>
      </top>
      <bottom style="thick"/>
    </border>
    <border>
      <left style="double"/>
      <right style="medium"/>
      <top style="thin">
        <color theme="0" tint="-0.149959996342659"/>
      </top>
      <bottom style="thick"/>
    </border>
    <border>
      <left>
        <color indexed="63"/>
      </left>
      <right style="thick"/>
      <top style="thin">
        <color theme="0" tint="-0.149959996342659"/>
      </top>
      <bottom style="thick"/>
    </border>
    <border>
      <left>
        <color indexed="63"/>
      </left>
      <right style="thin"/>
      <top style="thin">
        <color theme="0" tint="-0.149959996342659"/>
      </top>
      <bottom style="thick"/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ck"/>
      <right style="medium"/>
      <top>
        <color indexed="63"/>
      </top>
      <bottom style="thin">
        <color theme="0" tint="-0.149959996342659"/>
      </bottom>
    </border>
    <border>
      <left style="medium"/>
      <right style="thin"/>
      <top>
        <color indexed="63"/>
      </top>
      <bottom style="thin">
        <color theme="0" tint="-0.149959996342659"/>
      </bottom>
    </border>
    <border>
      <left style="thin"/>
      <right>
        <color indexed="63"/>
      </right>
      <top>
        <color indexed="63"/>
      </top>
      <bottom style="thin">
        <color theme="0" tint="-0.149959996342659"/>
      </bottom>
    </border>
    <border>
      <left style="double"/>
      <right style="thin"/>
      <top>
        <color indexed="63"/>
      </top>
      <bottom style="thin">
        <color theme="0" tint="-0.149959996342659"/>
      </bottom>
    </border>
    <border>
      <left style="thin"/>
      <right style="double"/>
      <top>
        <color indexed="63"/>
      </top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thick"/>
      <top>
        <color indexed="63"/>
      </top>
      <bottom style="thin">
        <color theme="0" tint="-0.149959996342659"/>
      </bottom>
    </border>
    <border>
      <left style="thick"/>
      <right style="medium"/>
      <top style="thin"/>
      <bottom style="thin">
        <color theme="0" tint="-0.24993999302387238"/>
      </bottom>
    </border>
    <border>
      <left style="medium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double"/>
      <right style="thin"/>
      <top style="thin"/>
      <bottom style="thin">
        <color theme="0" tint="-0.24993999302387238"/>
      </bottom>
    </border>
    <border>
      <left style="thin"/>
      <right style="double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medium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ck"/>
      <top style="thin"/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ck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medium"/>
    </border>
    <border>
      <left>
        <color indexed="63"/>
      </left>
      <right>
        <color indexed="63"/>
      </right>
      <top style="double"/>
      <bottom style="thin">
        <color theme="0" tint="-0.04997999966144562"/>
      </bottom>
    </border>
    <border>
      <left style="medium"/>
      <right style="thin"/>
      <top style="double"/>
      <bottom style="thin">
        <color theme="0" tint="-0.04997999966144562"/>
      </bottom>
    </border>
    <border>
      <left style="thin"/>
      <right>
        <color indexed="63"/>
      </right>
      <top style="double"/>
      <bottom style="thin">
        <color theme="0" tint="-0.04997999966144562"/>
      </bottom>
    </border>
    <border>
      <left style="double"/>
      <right style="thin"/>
      <top style="double"/>
      <bottom style="thin">
        <color theme="0" tint="-0.04997999966144562"/>
      </bottom>
    </border>
    <border>
      <left style="double"/>
      <right style="medium"/>
      <top style="double"/>
      <bottom style="thin">
        <color theme="0" tint="-0.04997999966144562"/>
      </bottom>
    </border>
    <border>
      <left>
        <color indexed="63"/>
      </left>
      <right style="thick"/>
      <top style="double"/>
      <bottom style="thin">
        <color theme="0" tint="-0.04997999966144562"/>
      </bottom>
    </border>
    <border>
      <left>
        <color indexed="63"/>
      </left>
      <right style="thin"/>
      <top style="double"/>
      <bottom style="thin">
        <color theme="0" tint="-0.04997999966144562"/>
      </bottom>
    </border>
    <border>
      <left style="medium"/>
      <right style="thick"/>
      <top style="double"/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medium"/>
      <right style="thin"/>
      <top style="thin">
        <color theme="0" tint="-0.04997999966144562"/>
      </top>
      <bottom style="thin">
        <color theme="0" tint="-0.04997999966144562"/>
      </bottom>
    </border>
    <border>
      <left style="thin"/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double"/>
      <right style="thin"/>
      <top style="thin">
        <color theme="0" tint="-0.04997999966144562"/>
      </top>
      <bottom style="thin">
        <color theme="0" tint="-0.04997999966144562"/>
      </bottom>
    </border>
    <border>
      <left style="double"/>
      <right style="medium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ck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medium"/>
      <right style="thick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ck"/>
    </border>
    <border>
      <left style="medium"/>
      <right style="thin"/>
      <top style="thin">
        <color theme="0" tint="-0.04997999966144562"/>
      </top>
      <bottom style="thick"/>
    </border>
    <border>
      <left style="thin"/>
      <right>
        <color indexed="63"/>
      </right>
      <top style="thin">
        <color theme="0" tint="-0.04997999966144562"/>
      </top>
      <bottom style="thick"/>
    </border>
    <border>
      <left style="double"/>
      <right style="thin"/>
      <top style="thin">
        <color theme="0" tint="-0.04997999966144562"/>
      </top>
      <bottom style="thick"/>
    </border>
    <border>
      <left style="double"/>
      <right style="medium"/>
      <top style="thin">
        <color theme="0" tint="-0.04997999966144562"/>
      </top>
      <bottom style="thick"/>
    </border>
    <border>
      <left>
        <color indexed="63"/>
      </left>
      <right style="thick"/>
      <top style="thin">
        <color theme="0" tint="-0.04997999966144562"/>
      </top>
      <bottom style="thick"/>
    </border>
    <border>
      <left>
        <color indexed="63"/>
      </left>
      <right style="thin"/>
      <top style="thin">
        <color theme="0" tint="-0.04997999966144562"/>
      </top>
      <bottom style="thick"/>
    </border>
    <border>
      <left style="medium"/>
      <right style="thick"/>
      <top style="thin">
        <color theme="0" tint="-0.04997999966144562"/>
      </top>
      <bottom style="thick"/>
    </border>
    <border>
      <left>
        <color indexed="63"/>
      </left>
      <right>
        <color indexed="63"/>
      </right>
      <top style="double"/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ck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double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 style="thick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ck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thin"/>
      <right style="medium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>
        <color indexed="63"/>
      </top>
      <bottom>
        <color indexed="63"/>
      </bottom>
    </border>
    <border>
      <left style="thick"/>
      <right style="medium"/>
      <top style="double"/>
      <bottom style="thin">
        <color theme="0" tint="-0.04997999966144562"/>
      </bottom>
    </border>
    <border>
      <left style="thick"/>
      <right style="medium"/>
      <top style="thin">
        <color theme="0" tint="-0.04997999966144562"/>
      </top>
      <bottom style="thin">
        <color theme="0" tint="-0.04997999966144562"/>
      </bottom>
    </border>
    <border>
      <left style="thick"/>
      <right style="medium"/>
      <top style="thin">
        <color theme="0" tint="-0.04997999966144562"/>
      </top>
      <bottom style="thick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20" borderId="0" applyNumberFormat="0" applyBorder="0" applyAlignment="0" applyProtection="0"/>
    <xf numFmtId="0" fontId="94" fillId="21" borderId="1" applyNumberFormat="0" applyAlignment="0" applyProtection="0"/>
    <xf numFmtId="0" fontId="95" fillId="22" borderId="2" applyNumberFormat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0" applyNumberFormat="0" applyFill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9" fillId="29" borderId="1" applyNumberFormat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2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1" fillId="0" borderId="0">
      <alignment/>
      <protection/>
    </xf>
    <xf numFmtId="0" fontId="103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4" fillId="21" borderId="6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7" applyNumberFormat="0" applyFill="0" applyAlignment="0" applyProtection="0"/>
    <xf numFmtId="0" fontId="98" fillId="0" borderId="8" applyNumberFormat="0" applyFill="0" applyAlignment="0" applyProtection="0"/>
    <xf numFmtId="0" fontId="109" fillId="0" borderId="9" applyNumberFormat="0" applyFill="0" applyAlignment="0" applyProtection="0"/>
  </cellStyleXfs>
  <cellXfs count="758">
    <xf numFmtId="0" fontId="0" fillId="0" borderId="0" xfId="0" applyFont="1" applyAlignment="1">
      <alignment/>
    </xf>
    <xf numFmtId="37" fontId="3" fillId="0" borderId="0" xfId="61" applyFont="1">
      <alignment/>
      <protection/>
    </xf>
    <xf numFmtId="4" fontId="3" fillId="0" borderId="0" xfId="61" applyNumberFormat="1" applyFont="1">
      <alignment/>
      <protection/>
    </xf>
    <xf numFmtId="37" fontId="3" fillId="0" borderId="0" xfId="61" applyFont="1" applyFill="1">
      <alignment/>
      <protection/>
    </xf>
    <xf numFmtId="2" fontId="3" fillId="0" borderId="0" xfId="61" applyNumberFormat="1" applyFont="1" applyFill="1">
      <alignment/>
      <protection/>
    </xf>
    <xf numFmtId="37" fontId="3" fillId="33" borderId="0" xfId="61" applyFont="1" applyFill="1">
      <alignment/>
      <protection/>
    </xf>
    <xf numFmtId="39" fontId="5" fillId="33" borderId="0" xfId="61" applyNumberFormat="1" applyFont="1" applyFill="1" applyBorder="1" applyProtection="1">
      <alignment/>
      <protection/>
    </xf>
    <xf numFmtId="37" fontId="5" fillId="33" borderId="0" xfId="61" applyFont="1" applyFill="1" applyBorder="1">
      <alignment/>
      <protection/>
    </xf>
    <xf numFmtId="37" fontId="5" fillId="0" borderId="0" xfId="61" applyFont="1">
      <alignment/>
      <protection/>
    </xf>
    <xf numFmtId="37" fontId="6" fillId="0" borderId="0" xfId="61" applyFont="1">
      <alignment/>
      <protection/>
    </xf>
    <xf numFmtId="37" fontId="14" fillId="0" borderId="0" xfId="61" applyFont="1">
      <alignment/>
      <protection/>
    </xf>
    <xf numFmtId="0" fontId="3" fillId="33" borderId="0" xfId="63" applyNumberFormat="1" applyFont="1" applyFill="1" applyBorder="1">
      <alignment/>
      <protection/>
    </xf>
    <xf numFmtId="0" fontId="3" fillId="0" borderId="0" xfId="64" applyFont="1">
      <alignment/>
      <protection/>
    </xf>
    <xf numFmtId="0" fontId="4" fillId="0" borderId="0" xfId="63" applyNumberFormat="1" applyFont="1" applyFill="1" applyBorder="1">
      <alignment/>
      <protection/>
    </xf>
    <xf numFmtId="0" fontId="4" fillId="0" borderId="0" xfId="64" applyFont="1">
      <alignment/>
      <protection/>
    </xf>
    <xf numFmtId="0" fontId="22" fillId="0" borderId="0" xfId="64" applyFont="1">
      <alignment/>
      <protection/>
    </xf>
    <xf numFmtId="49" fontId="3" fillId="0" borderId="0" xfId="64" applyNumberFormat="1" applyFont="1" applyAlignment="1">
      <alignment horizontal="center" vertical="center" wrapText="1"/>
      <protection/>
    </xf>
    <xf numFmtId="49" fontId="5" fillId="34" borderId="10" xfId="64" applyNumberFormat="1" applyFont="1" applyFill="1" applyBorder="1" applyAlignment="1">
      <alignment horizontal="center" vertical="center" wrapText="1"/>
      <protection/>
    </xf>
    <xf numFmtId="49" fontId="5" fillId="34" borderId="11" xfId="64" applyNumberFormat="1" applyFont="1" applyFill="1" applyBorder="1" applyAlignment="1">
      <alignment horizontal="center" vertical="center" wrapText="1"/>
      <protection/>
    </xf>
    <xf numFmtId="49" fontId="5" fillId="34" borderId="12" xfId="64" applyNumberFormat="1" applyFont="1" applyFill="1" applyBorder="1" applyAlignment="1">
      <alignment horizontal="center" vertical="center" wrapText="1"/>
      <protection/>
    </xf>
    <xf numFmtId="49" fontId="5" fillId="34" borderId="13" xfId="64" applyNumberFormat="1" applyFont="1" applyFill="1" applyBorder="1" applyAlignment="1">
      <alignment horizontal="center" vertical="center" wrapText="1"/>
      <protection/>
    </xf>
    <xf numFmtId="49" fontId="6" fillId="0" borderId="0" xfId="64" applyNumberFormat="1" applyFont="1" applyAlignment="1">
      <alignment horizontal="center" vertical="center" wrapText="1"/>
      <protection/>
    </xf>
    <xf numFmtId="0" fontId="3" fillId="0" borderId="0" xfId="63" applyNumberFormat="1" applyFont="1" applyFill="1" applyBorder="1">
      <alignment/>
      <protection/>
    </xf>
    <xf numFmtId="0" fontId="3" fillId="0" borderId="0" xfId="58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1" fontId="14" fillId="0" borderId="0" xfId="58" applyNumberFormat="1" applyFont="1" applyFill="1" applyAlignment="1">
      <alignment horizontal="center" vertical="center" wrapText="1"/>
      <protection/>
    </xf>
    <xf numFmtId="49" fontId="13" fillId="34" borderId="14" xfId="58" applyNumberFormat="1" applyFont="1" applyFill="1" applyBorder="1" applyAlignment="1">
      <alignment horizontal="center" vertical="center" wrapText="1"/>
      <protection/>
    </xf>
    <xf numFmtId="49" fontId="13" fillId="34" borderId="15" xfId="58" applyNumberFormat="1" applyFont="1" applyFill="1" applyBorder="1" applyAlignment="1">
      <alignment horizontal="center" vertical="center" wrapText="1"/>
      <protection/>
    </xf>
    <xf numFmtId="49" fontId="13" fillId="34" borderId="16" xfId="58" applyNumberFormat="1" applyFont="1" applyFill="1" applyBorder="1" applyAlignment="1">
      <alignment horizontal="center" vertical="center" wrapText="1"/>
      <protection/>
    </xf>
    <xf numFmtId="49" fontId="13" fillId="34" borderId="17" xfId="58" applyNumberFormat="1" applyFont="1" applyFill="1" applyBorder="1" applyAlignment="1">
      <alignment horizontal="center" vertical="center" wrapText="1"/>
      <protection/>
    </xf>
    <xf numFmtId="1" fontId="23" fillId="0" borderId="0" xfId="58" applyNumberFormat="1" applyFont="1" applyFill="1" applyAlignment="1">
      <alignment horizontal="center" vertical="center" wrapText="1"/>
      <protection/>
    </xf>
    <xf numFmtId="0" fontId="25" fillId="0" borderId="0" xfId="58" applyFont="1" applyFill="1">
      <alignment/>
      <protection/>
    </xf>
    <xf numFmtId="0" fontId="3" fillId="0" borderId="0" xfId="65" applyFont="1">
      <alignment/>
      <protection/>
    </xf>
    <xf numFmtId="0" fontId="22" fillId="0" borderId="0" xfId="65" applyFont="1">
      <alignment/>
      <protection/>
    </xf>
    <xf numFmtId="1" fontId="3" fillId="0" borderId="0" xfId="65" applyNumberFormat="1" applyFont="1" applyAlignment="1">
      <alignment horizontal="center" vertical="center" wrapText="1"/>
      <protection/>
    </xf>
    <xf numFmtId="0" fontId="3" fillId="0" borderId="0" xfId="65" applyFont="1" applyAlignment="1">
      <alignment vertical="center"/>
      <protection/>
    </xf>
    <xf numFmtId="0" fontId="5" fillId="0" borderId="0" xfId="58" applyFont="1" applyFill="1">
      <alignment/>
      <protection/>
    </xf>
    <xf numFmtId="10" fontId="12" fillId="35" borderId="18" xfId="58" applyNumberFormat="1" applyFont="1" applyFill="1" applyBorder="1" applyAlignment="1">
      <alignment horizontal="right"/>
      <protection/>
    </xf>
    <xf numFmtId="3" fontId="12" fillId="35" borderId="19" xfId="58" applyNumberFormat="1" applyFont="1" applyFill="1" applyBorder="1">
      <alignment/>
      <protection/>
    </xf>
    <xf numFmtId="3" fontId="12" fillId="35" borderId="20" xfId="58" applyNumberFormat="1" applyFont="1" applyFill="1" applyBorder="1">
      <alignment/>
      <protection/>
    </xf>
    <xf numFmtId="3" fontId="12" fillId="35" borderId="21" xfId="58" applyNumberFormat="1" applyFont="1" applyFill="1" applyBorder="1">
      <alignment/>
      <protection/>
    </xf>
    <xf numFmtId="10" fontId="12" fillId="35" borderId="22" xfId="58" applyNumberFormat="1" applyFont="1" applyFill="1" applyBorder="1">
      <alignment/>
      <protection/>
    </xf>
    <xf numFmtId="10" fontId="12" fillId="35" borderId="22" xfId="58" applyNumberFormat="1" applyFont="1" applyFill="1" applyBorder="1" applyAlignment="1">
      <alignment horizontal="right"/>
      <protection/>
    </xf>
    <xf numFmtId="0" fontId="12" fillId="35" borderId="23" xfId="58" applyFont="1" applyFill="1" applyBorder="1">
      <alignment/>
      <protection/>
    </xf>
    <xf numFmtId="1" fontId="3" fillId="0" borderId="0" xfId="58" applyNumberFormat="1" applyFont="1" applyFill="1" applyAlignment="1">
      <alignment horizontal="center" vertical="center" wrapText="1"/>
      <protection/>
    </xf>
    <xf numFmtId="49" fontId="12" fillId="34" borderId="14" xfId="58" applyNumberFormat="1" applyFont="1" applyFill="1" applyBorder="1" applyAlignment="1">
      <alignment horizontal="center" vertical="center" wrapText="1"/>
      <protection/>
    </xf>
    <xf numFmtId="49" fontId="12" fillId="34" borderId="15" xfId="58" applyNumberFormat="1" applyFont="1" applyFill="1" applyBorder="1" applyAlignment="1">
      <alignment horizontal="center" vertical="center" wrapText="1"/>
      <protection/>
    </xf>
    <xf numFmtId="49" fontId="12" fillId="34" borderId="16" xfId="58" applyNumberFormat="1" applyFont="1" applyFill="1" applyBorder="1" applyAlignment="1">
      <alignment horizontal="center" vertical="center" wrapText="1"/>
      <protection/>
    </xf>
    <xf numFmtId="0" fontId="14" fillId="0" borderId="0" xfId="58" applyFont="1" applyFill="1">
      <alignment/>
      <protection/>
    </xf>
    <xf numFmtId="10" fontId="6" fillId="35" borderId="18" xfId="58" applyNumberFormat="1" applyFont="1" applyFill="1" applyBorder="1" applyAlignment="1">
      <alignment horizontal="right"/>
      <protection/>
    </xf>
    <xf numFmtId="3" fontId="6" fillId="35" borderId="24" xfId="58" applyNumberFormat="1" applyFont="1" applyFill="1" applyBorder="1">
      <alignment/>
      <protection/>
    </xf>
    <xf numFmtId="3" fontId="6" fillId="35" borderId="25" xfId="58" applyNumberFormat="1" applyFont="1" applyFill="1" applyBorder="1">
      <alignment/>
      <protection/>
    </xf>
    <xf numFmtId="3" fontId="6" fillId="35" borderId="19" xfId="58" applyNumberFormat="1" applyFont="1" applyFill="1" applyBorder="1">
      <alignment/>
      <protection/>
    </xf>
    <xf numFmtId="3" fontId="6" fillId="35" borderId="20" xfId="58" applyNumberFormat="1" applyFont="1" applyFill="1" applyBorder="1">
      <alignment/>
      <protection/>
    </xf>
    <xf numFmtId="3" fontId="6" fillId="35" borderId="21" xfId="58" applyNumberFormat="1" applyFont="1" applyFill="1" applyBorder="1">
      <alignment/>
      <protection/>
    </xf>
    <xf numFmtId="10" fontId="6" fillId="35" borderId="22" xfId="58" applyNumberFormat="1" applyFont="1" applyFill="1" applyBorder="1">
      <alignment/>
      <protection/>
    </xf>
    <xf numFmtId="10" fontId="6" fillId="35" borderId="22" xfId="58" applyNumberFormat="1" applyFont="1" applyFill="1" applyBorder="1" applyAlignment="1">
      <alignment horizontal="right"/>
      <protection/>
    </xf>
    <xf numFmtId="0" fontId="6" fillId="35" borderId="23" xfId="58" applyFont="1" applyFill="1" applyBorder="1">
      <alignment/>
      <protection/>
    </xf>
    <xf numFmtId="0" fontId="12" fillId="0" borderId="0" xfId="58" applyFont="1" applyFill="1">
      <alignment/>
      <protection/>
    </xf>
    <xf numFmtId="10" fontId="6" fillId="35" borderId="26" xfId="58" applyNumberFormat="1" applyFont="1" applyFill="1" applyBorder="1" applyAlignment="1">
      <alignment horizontal="right"/>
      <protection/>
    </xf>
    <xf numFmtId="3" fontId="6" fillId="35" borderId="27" xfId="58" applyNumberFormat="1" applyFont="1" applyFill="1" applyBorder="1">
      <alignment/>
      <protection/>
    </xf>
    <xf numFmtId="3" fontId="6" fillId="35" borderId="28" xfId="58" applyNumberFormat="1" applyFont="1" applyFill="1" applyBorder="1">
      <alignment/>
      <protection/>
    </xf>
    <xf numFmtId="3" fontId="6" fillId="35" borderId="29" xfId="58" applyNumberFormat="1" applyFont="1" applyFill="1" applyBorder="1">
      <alignment/>
      <protection/>
    </xf>
    <xf numFmtId="3" fontId="6" fillId="35" borderId="30" xfId="58" applyNumberFormat="1" applyFont="1" applyFill="1" applyBorder="1">
      <alignment/>
      <protection/>
    </xf>
    <xf numFmtId="3" fontId="6" fillId="35" borderId="31" xfId="58" applyNumberFormat="1" applyFont="1" applyFill="1" applyBorder="1">
      <alignment/>
      <protection/>
    </xf>
    <xf numFmtId="10" fontId="6" fillId="35" borderId="32" xfId="58" applyNumberFormat="1" applyFont="1" applyFill="1" applyBorder="1">
      <alignment/>
      <protection/>
    </xf>
    <xf numFmtId="10" fontId="6" fillId="35" borderId="32" xfId="58" applyNumberFormat="1" applyFont="1" applyFill="1" applyBorder="1" applyAlignment="1">
      <alignment horizontal="right"/>
      <protection/>
    </xf>
    <xf numFmtId="0" fontId="6" fillId="35" borderId="33" xfId="58" applyFont="1" applyFill="1" applyBorder="1">
      <alignment/>
      <protection/>
    </xf>
    <xf numFmtId="0" fontId="29" fillId="0" borderId="0" xfId="57" applyFont="1" applyFill="1">
      <alignment/>
      <protection/>
    </xf>
    <xf numFmtId="0" fontId="30" fillId="0" borderId="0" xfId="57" applyFont="1" applyFill="1">
      <alignment/>
      <protection/>
    </xf>
    <xf numFmtId="17" fontId="30" fillId="0" borderId="0" xfId="57" applyNumberFormat="1" applyFont="1" applyFill="1">
      <alignment/>
      <protection/>
    </xf>
    <xf numFmtId="0" fontId="33" fillId="36" borderId="34" xfId="57" applyFont="1" applyFill="1" applyBorder="1">
      <alignment/>
      <protection/>
    </xf>
    <xf numFmtId="0" fontId="34" fillId="36" borderId="35" xfId="46" applyFont="1" applyFill="1" applyBorder="1" applyAlignment="1" applyProtection="1">
      <alignment horizontal="left" indent="1"/>
      <protection/>
    </xf>
    <xf numFmtId="0" fontId="33" fillId="36" borderId="36" xfId="57" applyFont="1" applyFill="1" applyBorder="1">
      <alignment/>
      <protection/>
    </xf>
    <xf numFmtId="0" fontId="34" fillId="36" borderId="37" xfId="46" applyFont="1" applyFill="1" applyBorder="1" applyAlignment="1" applyProtection="1">
      <alignment horizontal="left" indent="1"/>
      <protection/>
    </xf>
    <xf numFmtId="0" fontId="34" fillId="36" borderId="38" xfId="46" applyFont="1" applyFill="1" applyBorder="1" applyAlignment="1" applyProtection="1">
      <alignment horizontal="left" indent="1"/>
      <protection/>
    </xf>
    <xf numFmtId="0" fontId="110" fillId="7" borderId="39" xfId="60" applyFont="1" applyFill="1" applyBorder="1">
      <alignment/>
      <protection/>
    </xf>
    <xf numFmtId="0" fontId="110" fillId="7" borderId="0" xfId="60" applyFont="1" applyFill="1">
      <alignment/>
      <protection/>
    </xf>
    <xf numFmtId="0" fontId="111" fillId="7" borderId="40" xfId="60" applyFont="1" applyFill="1" applyBorder="1" applyAlignment="1">
      <alignment/>
      <protection/>
    </xf>
    <xf numFmtId="0" fontId="112" fillId="7" borderId="41" xfId="60" applyFont="1" applyFill="1" applyBorder="1" applyAlignment="1">
      <alignment/>
      <protection/>
    </xf>
    <xf numFmtId="0" fontId="113" fillId="7" borderId="40" xfId="60" applyFont="1" applyFill="1" applyBorder="1" applyAlignment="1">
      <alignment/>
      <protection/>
    </xf>
    <xf numFmtId="0" fontId="114" fillId="7" borderId="41" xfId="60" applyFont="1" applyFill="1" applyBorder="1" applyAlignment="1">
      <alignment/>
      <protection/>
    </xf>
    <xf numFmtId="37" fontId="115" fillId="7" borderId="0" xfId="62" applyFont="1" applyFill="1">
      <alignment/>
      <protection/>
    </xf>
    <xf numFmtId="37" fontId="116" fillId="7" borderId="0" xfId="62" applyFont="1" applyFill="1">
      <alignment/>
      <protection/>
    </xf>
    <xf numFmtId="37" fontId="117" fillId="7" borderId="0" xfId="62" applyFont="1" applyFill="1" applyAlignment="1">
      <alignment horizontal="left" indent="1"/>
      <protection/>
    </xf>
    <xf numFmtId="37" fontId="118" fillId="7" borderId="0" xfId="62" applyFont="1" applyFill="1">
      <alignment/>
      <protection/>
    </xf>
    <xf numFmtId="0" fontId="3" fillId="3" borderId="0" xfId="58" applyFont="1" applyFill="1">
      <alignment/>
      <protection/>
    </xf>
    <xf numFmtId="49" fontId="13" fillId="34" borderId="42" xfId="58" applyNumberFormat="1" applyFont="1" applyFill="1" applyBorder="1" applyAlignment="1">
      <alignment horizontal="center" vertical="center" wrapText="1"/>
      <protection/>
    </xf>
    <xf numFmtId="37" fontId="119" fillId="7" borderId="0" xfId="62" applyFont="1" applyFill="1" applyAlignment="1">
      <alignment horizontal="left" indent="1"/>
      <protection/>
    </xf>
    <xf numFmtId="37" fontId="120" fillId="7" borderId="0" xfId="62" applyFont="1" applyFill="1">
      <alignment/>
      <protection/>
    </xf>
    <xf numFmtId="0" fontId="121" fillId="0" borderId="0" xfId="57" applyFont="1" applyFill="1">
      <alignment/>
      <protection/>
    </xf>
    <xf numFmtId="0" fontId="122" fillId="0" borderId="0" xfId="57" applyFont="1" applyFill="1">
      <alignment/>
      <protection/>
    </xf>
    <xf numFmtId="0" fontId="123" fillId="0" borderId="0" xfId="57" applyFont="1" applyFill="1">
      <alignment/>
      <protection/>
    </xf>
    <xf numFmtId="0" fontId="124" fillId="0" borderId="0" xfId="57" applyFont="1" applyFill="1">
      <alignment/>
      <protection/>
    </xf>
    <xf numFmtId="0" fontId="125" fillId="0" borderId="0" xfId="46" applyFont="1" applyFill="1" applyAlignment="1" applyProtection="1">
      <alignment/>
      <protection/>
    </xf>
    <xf numFmtId="37" fontId="36" fillId="0" borderId="0" xfId="61" applyFont="1">
      <alignment/>
      <protection/>
    </xf>
    <xf numFmtId="10" fontId="14" fillId="35" borderId="26" xfId="58" applyNumberFormat="1" applyFont="1" applyFill="1" applyBorder="1" applyAlignment="1">
      <alignment horizontal="right"/>
      <protection/>
    </xf>
    <xf numFmtId="0" fontId="126" fillId="33" borderId="0" xfId="0" applyFont="1" applyFill="1" applyAlignment="1">
      <alignment vertical="center"/>
    </xf>
    <xf numFmtId="37" fontId="127" fillId="0" borderId="0" xfId="61" applyFont="1">
      <alignment/>
      <protection/>
    </xf>
    <xf numFmtId="37" fontId="128" fillId="0" borderId="0" xfId="61" applyFont="1">
      <alignment/>
      <protection/>
    </xf>
    <xf numFmtId="37" fontId="129" fillId="0" borderId="0" xfId="61" applyFont="1">
      <alignment/>
      <protection/>
    </xf>
    <xf numFmtId="0" fontId="6" fillId="0" borderId="0" xfId="65" applyFont="1" applyAlignment="1">
      <alignment/>
      <protection/>
    </xf>
    <xf numFmtId="1" fontId="14" fillId="0" borderId="0" xfId="65" applyNumberFormat="1" applyFont="1" applyAlignment="1">
      <alignment horizontal="center" vertical="center" wrapText="1"/>
      <protection/>
    </xf>
    <xf numFmtId="0" fontId="3" fillId="33" borderId="0" xfId="58" applyFont="1" applyFill="1">
      <alignment/>
      <protection/>
    </xf>
    <xf numFmtId="37" fontId="27" fillId="33" borderId="0" xfId="47" applyNumberFormat="1" applyFont="1" applyFill="1" applyBorder="1" applyAlignment="1">
      <alignment horizontal="center"/>
    </xf>
    <xf numFmtId="0" fontId="10" fillId="0" borderId="0" xfId="57" applyFont="1" applyFill="1">
      <alignment/>
      <protection/>
    </xf>
    <xf numFmtId="0" fontId="7" fillId="0" borderId="0" xfId="57" applyFont="1" applyFill="1">
      <alignment/>
      <protection/>
    </xf>
    <xf numFmtId="49" fontId="22" fillId="0" borderId="0" xfId="64" applyNumberFormat="1" applyFont="1">
      <alignment/>
      <protection/>
    </xf>
    <xf numFmtId="49" fontId="3" fillId="0" borderId="0" xfId="64" applyNumberFormat="1" applyFont="1">
      <alignment/>
      <protection/>
    </xf>
    <xf numFmtId="49" fontId="14" fillId="0" borderId="0" xfId="64" applyNumberFormat="1" applyFont="1" applyAlignment="1">
      <alignment horizontal="center" vertical="center" wrapText="1"/>
      <protection/>
    </xf>
    <xf numFmtId="0" fontId="12" fillId="9" borderId="0" xfId="58" applyFont="1" applyFill="1">
      <alignment/>
      <protection/>
    </xf>
    <xf numFmtId="0" fontId="3" fillId="0" borderId="43" xfId="58" applyFont="1" applyFill="1" applyBorder="1">
      <alignment/>
      <protection/>
    </xf>
    <xf numFmtId="3" fontId="3" fillId="0" borderId="44" xfId="58" applyNumberFormat="1" applyFont="1" applyFill="1" applyBorder="1">
      <alignment/>
      <protection/>
    </xf>
    <xf numFmtId="3" fontId="3" fillId="0" borderId="45" xfId="58" applyNumberFormat="1" applyFont="1" applyFill="1" applyBorder="1">
      <alignment/>
      <protection/>
    </xf>
    <xf numFmtId="3" fontId="3" fillId="0" borderId="46" xfId="58" applyNumberFormat="1" applyFont="1" applyFill="1" applyBorder="1">
      <alignment/>
      <protection/>
    </xf>
    <xf numFmtId="10" fontId="3" fillId="0" borderId="47" xfId="58" applyNumberFormat="1" applyFont="1" applyFill="1" applyBorder="1">
      <alignment/>
      <protection/>
    </xf>
    <xf numFmtId="10" fontId="3" fillId="0" borderId="47" xfId="58" applyNumberFormat="1" applyFont="1" applyFill="1" applyBorder="1" applyAlignment="1">
      <alignment horizontal="right"/>
      <protection/>
    </xf>
    <xf numFmtId="10" fontId="3" fillId="0" borderId="48" xfId="58" applyNumberFormat="1" applyFont="1" applyFill="1" applyBorder="1" applyAlignment="1">
      <alignment horizontal="right"/>
      <protection/>
    </xf>
    <xf numFmtId="0" fontId="3" fillId="0" borderId="49" xfId="58" applyFont="1" applyFill="1" applyBorder="1">
      <alignment/>
      <protection/>
    </xf>
    <xf numFmtId="3" fontId="3" fillId="0" borderId="50" xfId="58" applyNumberFormat="1" applyFont="1" applyFill="1" applyBorder="1">
      <alignment/>
      <protection/>
    </xf>
    <xf numFmtId="3" fontId="3" fillId="0" borderId="51" xfId="58" applyNumberFormat="1" applyFont="1" applyFill="1" applyBorder="1">
      <alignment/>
      <protection/>
    </xf>
    <xf numFmtId="3" fontId="3" fillId="0" borderId="52" xfId="58" applyNumberFormat="1" applyFont="1" applyFill="1" applyBorder="1">
      <alignment/>
      <protection/>
    </xf>
    <xf numFmtId="10" fontId="3" fillId="0" borderId="53" xfId="58" applyNumberFormat="1" applyFont="1" applyFill="1" applyBorder="1">
      <alignment/>
      <protection/>
    </xf>
    <xf numFmtId="10" fontId="3" fillId="0" borderId="53" xfId="58" applyNumberFormat="1" applyFont="1" applyFill="1" applyBorder="1" applyAlignment="1">
      <alignment horizontal="right"/>
      <protection/>
    </xf>
    <xf numFmtId="10" fontId="3" fillId="0" borderId="54" xfId="58" applyNumberFormat="1" applyFont="1" applyFill="1" applyBorder="1" applyAlignment="1">
      <alignment horizontal="right"/>
      <protection/>
    </xf>
    <xf numFmtId="0" fontId="3" fillId="0" borderId="55" xfId="58" applyFont="1" applyFill="1" applyBorder="1">
      <alignment/>
      <protection/>
    </xf>
    <xf numFmtId="3" fontId="3" fillId="0" borderId="56" xfId="58" applyNumberFormat="1" applyFont="1" applyFill="1" applyBorder="1">
      <alignment/>
      <protection/>
    </xf>
    <xf numFmtId="3" fontId="3" fillId="0" borderId="57" xfId="58" applyNumberFormat="1" applyFont="1" applyFill="1" applyBorder="1">
      <alignment/>
      <protection/>
    </xf>
    <xf numFmtId="3" fontId="3" fillId="0" borderId="58" xfId="58" applyNumberFormat="1" applyFont="1" applyFill="1" applyBorder="1">
      <alignment/>
      <protection/>
    </xf>
    <xf numFmtId="10" fontId="3" fillId="0" borderId="59" xfId="58" applyNumberFormat="1" applyFont="1" applyFill="1" applyBorder="1">
      <alignment/>
      <protection/>
    </xf>
    <xf numFmtId="10" fontId="3" fillId="0" borderId="59" xfId="58" applyNumberFormat="1" applyFont="1" applyFill="1" applyBorder="1" applyAlignment="1">
      <alignment horizontal="right"/>
      <protection/>
    </xf>
    <xf numFmtId="10" fontId="3" fillId="0" borderId="60" xfId="58" applyNumberFormat="1" applyFont="1" applyFill="1" applyBorder="1" applyAlignment="1">
      <alignment horizontal="right"/>
      <protection/>
    </xf>
    <xf numFmtId="3" fontId="3" fillId="0" borderId="61" xfId="58" applyNumberFormat="1" applyFont="1" applyFill="1" applyBorder="1">
      <alignment/>
      <protection/>
    </xf>
    <xf numFmtId="3" fontId="3" fillId="0" borderId="62" xfId="58" applyNumberFormat="1" applyFont="1" applyFill="1" applyBorder="1">
      <alignment/>
      <protection/>
    </xf>
    <xf numFmtId="3" fontId="3" fillId="0" borderId="63" xfId="58" applyNumberFormat="1" applyFont="1" applyFill="1" applyBorder="1">
      <alignment/>
      <protection/>
    </xf>
    <xf numFmtId="3" fontId="3" fillId="0" borderId="64" xfId="58" applyNumberFormat="1" applyFont="1" applyFill="1" applyBorder="1">
      <alignment/>
      <protection/>
    </xf>
    <xf numFmtId="3" fontId="3" fillId="0" borderId="65" xfId="58" applyNumberFormat="1" applyFont="1" applyFill="1" applyBorder="1">
      <alignment/>
      <protection/>
    </xf>
    <xf numFmtId="3" fontId="3" fillId="0" borderId="66" xfId="58" applyNumberFormat="1" applyFont="1" applyFill="1" applyBorder="1">
      <alignment/>
      <protection/>
    </xf>
    <xf numFmtId="10" fontId="6" fillId="0" borderId="67" xfId="58" applyNumberFormat="1" applyFont="1" applyFill="1" applyBorder="1" applyAlignment="1">
      <alignment horizontal="right"/>
      <protection/>
    </xf>
    <xf numFmtId="10" fontId="6" fillId="0" borderId="68" xfId="58" applyNumberFormat="1" applyFont="1" applyFill="1" applyBorder="1" applyAlignment="1">
      <alignment horizontal="right"/>
      <protection/>
    </xf>
    <xf numFmtId="10" fontId="6" fillId="0" borderId="69" xfId="58" applyNumberFormat="1" applyFont="1" applyFill="1" applyBorder="1" applyAlignment="1">
      <alignment horizontal="right"/>
      <protection/>
    </xf>
    <xf numFmtId="10" fontId="14" fillId="37" borderId="70" xfId="65" applyNumberFormat="1" applyFont="1" applyFill="1" applyBorder="1">
      <alignment/>
      <protection/>
    </xf>
    <xf numFmtId="10" fontId="14" fillId="37" borderId="71" xfId="65" applyNumberFormat="1" applyFont="1" applyFill="1" applyBorder="1">
      <alignment/>
      <protection/>
    </xf>
    <xf numFmtId="0" fontId="130" fillId="33" borderId="72" xfId="57" applyFont="1" applyFill="1" applyBorder="1">
      <alignment/>
      <protection/>
    </xf>
    <xf numFmtId="0" fontId="131" fillId="33" borderId="73" xfId="57" applyFont="1" applyFill="1" applyBorder="1">
      <alignment/>
      <protection/>
    </xf>
    <xf numFmtId="0" fontId="130" fillId="33" borderId="74" xfId="57" applyFont="1" applyFill="1" applyBorder="1">
      <alignment/>
      <protection/>
    </xf>
    <xf numFmtId="0" fontId="131" fillId="33" borderId="75" xfId="57" applyFont="1" applyFill="1" applyBorder="1">
      <alignment/>
      <protection/>
    </xf>
    <xf numFmtId="0" fontId="132" fillId="33" borderId="74" xfId="57" applyFont="1" applyFill="1" applyBorder="1">
      <alignment/>
      <protection/>
    </xf>
    <xf numFmtId="0" fontId="133" fillId="33" borderId="74" xfId="57" applyFont="1" applyFill="1" applyBorder="1">
      <alignment/>
      <protection/>
    </xf>
    <xf numFmtId="0" fontId="130" fillId="33" borderId="76" xfId="57" applyFont="1" applyFill="1" applyBorder="1">
      <alignment/>
      <protection/>
    </xf>
    <xf numFmtId="0" fontId="131" fillId="33" borderId="77" xfId="57" applyFont="1" applyFill="1" applyBorder="1">
      <alignment/>
      <protection/>
    </xf>
    <xf numFmtId="0" fontId="30" fillId="38" borderId="78" xfId="57" applyFont="1" applyFill="1" applyBorder="1">
      <alignment/>
      <protection/>
    </xf>
    <xf numFmtId="0" fontId="30" fillId="38" borderId="79" xfId="57" applyFont="1" applyFill="1" applyBorder="1">
      <alignment/>
      <protection/>
    </xf>
    <xf numFmtId="0" fontId="33" fillId="2" borderId="36" xfId="57" applyFont="1" applyFill="1" applyBorder="1">
      <alignment/>
      <protection/>
    </xf>
    <xf numFmtId="0" fontId="34" fillId="2" borderId="37" xfId="46" applyFont="1" applyFill="1" applyBorder="1" applyAlignment="1" applyProtection="1">
      <alignment horizontal="left" indent="1"/>
      <protection/>
    </xf>
    <xf numFmtId="0" fontId="34" fillId="2" borderId="80" xfId="46" applyFont="1" applyFill="1" applyBorder="1" applyAlignment="1" applyProtection="1">
      <alignment horizontal="left" indent="1"/>
      <protection/>
    </xf>
    <xf numFmtId="0" fontId="33" fillId="2" borderId="81" xfId="57" applyFont="1" applyFill="1" applyBorder="1">
      <alignment/>
      <protection/>
    </xf>
    <xf numFmtId="0" fontId="34" fillId="2" borderId="82" xfId="46" applyFont="1" applyFill="1" applyBorder="1" applyAlignment="1" applyProtection="1">
      <alignment horizontal="left" indent="1"/>
      <protection/>
    </xf>
    <xf numFmtId="0" fontId="31" fillId="14" borderId="83" xfId="59" applyFont="1" applyFill="1" applyBorder="1">
      <alignment/>
      <protection/>
    </xf>
    <xf numFmtId="0" fontId="32" fillId="14" borderId="84" xfId="46" applyFont="1" applyFill="1" applyBorder="1" applyAlignment="1" applyProtection="1">
      <alignment horizontal="left" indent="1"/>
      <protection/>
    </xf>
    <xf numFmtId="3" fontId="6" fillId="2" borderId="85" xfId="61" applyNumberFormat="1" applyFont="1" applyFill="1" applyBorder="1">
      <alignment/>
      <protection/>
    </xf>
    <xf numFmtId="3" fontId="6" fillId="2" borderId="0" xfId="61" applyNumberFormat="1" applyFont="1" applyFill="1" applyBorder="1">
      <alignment/>
      <protection/>
    </xf>
    <xf numFmtId="3" fontId="6" fillId="2" borderId="11" xfId="61" applyNumberFormat="1" applyFont="1" applyFill="1" applyBorder="1">
      <alignment/>
      <protection/>
    </xf>
    <xf numFmtId="37" fontId="6" fillId="2" borderId="11" xfId="61" applyFont="1" applyFill="1" applyBorder="1" applyAlignment="1" applyProtection="1">
      <alignment horizontal="right"/>
      <protection/>
    </xf>
    <xf numFmtId="3" fontId="6" fillId="2" borderId="0" xfId="61" applyNumberFormat="1" applyFont="1" applyFill="1" applyBorder="1" applyAlignment="1">
      <alignment horizontal="right"/>
      <protection/>
    </xf>
    <xf numFmtId="3" fontId="6" fillId="2" borderId="86" xfId="61" applyNumberFormat="1" applyFont="1" applyFill="1" applyBorder="1" applyAlignment="1">
      <alignment horizontal="right"/>
      <protection/>
    </xf>
    <xf numFmtId="37" fontId="3" fillId="2" borderId="11" xfId="61" applyFont="1" applyFill="1" applyBorder="1" applyAlignment="1" applyProtection="1">
      <alignment horizontal="right"/>
      <protection/>
    </xf>
    <xf numFmtId="2" fontId="6" fillId="2" borderId="0" xfId="67" applyNumberFormat="1" applyFont="1" applyFill="1" applyBorder="1" applyAlignment="1" applyProtection="1">
      <alignment horizontal="center"/>
      <protection/>
    </xf>
    <xf numFmtId="2" fontId="6" fillId="2" borderId="86" xfId="61" applyNumberFormat="1" applyFont="1" applyFill="1" applyBorder="1" applyProtection="1">
      <alignment/>
      <protection/>
    </xf>
    <xf numFmtId="2" fontId="6" fillId="2" borderId="0" xfId="61" applyNumberFormat="1" applyFont="1" applyFill="1" applyBorder="1" applyProtection="1">
      <alignment/>
      <protection/>
    </xf>
    <xf numFmtId="2" fontId="6" fillId="2" borderId="87" xfId="61" applyNumberFormat="1" applyFont="1" applyFill="1" applyBorder="1" applyAlignment="1" applyProtection="1">
      <alignment horizontal="center"/>
      <protection/>
    </xf>
    <xf numFmtId="37" fontId="16" fillId="39" borderId="78" xfId="61" applyFont="1" applyFill="1" applyBorder="1" applyAlignment="1">
      <alignment vertical="center"/>
      <protection/>
    </xf>
    <xf numFmtId="37" fontId="16" fillId="39" borderId="87" xfId="61" applyFont="1" applyFill="1" applyBorder="1" applyAlignment="1">
      <alignment vertical="center"/>
      <protection/>
    </xf>
    <xf numFmtId="37" fontId="3" fillId="39" borderId="79" xfId="61" applyFont="1" applyFill="1" applyBorder="1">
      <alignment/>
      <protection/>
    </xf>
    <xf numFmtId="37" fontId="18" fillId="39" borderId="72" xfId="61" applyFont="1" applyFill="1" applyBorder="1">
      <alignment/>
      <protection/>
    </xf>
    <xf numFmtId="37" fontId="18" fillId="39" borderId="73" xfId="61" applyFont="1" applyFill="1" applyBorder="1">
      <alignment/>
      <protection/>
    </xf>
    <xf numFmtId="37" fontId="18" fillId="39" borderId="74" xfId="61" applyFont="1" applyFill="1" applyBorder="1">
      <alignment/>
      <protection/>
    </xf>
    <xf numFmtId="37" fontId="18" fillId="39" borderId="75" xfId="61" applyFont="1" applyFill="1" applyBorder="1">
      <alignment/>
      <protection/>
    </xf>
    <xf numFmtId="37" fontId="16" fillId="39" borderId="78" xfId="61" applyFont="1" applyFill="1" applyBorder="1" applyAlignment="1" applyProtection="1">
      <alignment vertical="center"/>
      <protection/>
    </xf>
    <xf numFmtId="37" fontId="16" fillId="39" borderId="87" xfId="61" applyFont="1" applyFill="1" applyBorder="1" applyAlignment="1" applyProtection="1">
      <alignment vertical="center"/>
      <protection/>
    </xf>
    <xf numFmtId="37" fontId="16" fillId="39" borderId="0" xfId="61" applyFont="1" applyFill="1" applyBorder="1" applyAlignment="1" applyProtection="1">
      <alignment horizontal="center" vertical="center"/>
      <protection/>
    </xf>
    <xf numFmtId="37" fontId="16" fillId="39" borderId="72" xfId="61" applyFont="1" applyFill="1" applyBorder="1" applyAlignment="1">
      <alignment horizontal="centerContinuous" vertical="center"/>
      <protection/>
    </xf>
    <xf numFmtId="37" fontId="16" fillId="39" borderId="73" xfId="61" applyFont="1" applyFill="1" applyBorder="1" applyAlignment="1">
      <alignment horizontal="centerContinuous" vertical="center"/>
      <protection/>
    </xf>
    <xf numFmtId="37" fontId="13" fillId="39" borderId="78" xfId="61" applyFont="1" applyFill="1" applyBorder="1" applyAlignment="1" applyProtection="1">
      <alignment horizontal="centerContinuous"/>
      <protection/>
    </xf>
    <xf numFmtId="37" fontId="13" fillId="39" borderId="79" xfId="61" applyFont="1" applyFill="1" applyBorder="1" applyAlignment="1">
      <alignment horizontal="centerContinuous"/>
      <protection/>
    </xf>
    <xf numFmtId="37" fontId="13" fillId="39" borderId="88" xfId="61" applyFont="1" applyFill="1" applyBorder="1" applyAlignment="1" applyProtection="1">
      <alignment horizontal="center"/>
      <protection/>
    </xf>
    <xf numFmtId="37" fontId="13" fillId="39" borderId="89" xfId="61" applyFont="1" applyFill="1" applyBorder="1" applyAlignment="1" applyProtection="1">
      <alignment horizontal="center"/>
      <protection/>
    </xf>
    <xf numFmtId="37" fontId="13" fillId="39" borderId="90" xfId="61" applyFont="1" applyFill="1" applyBorder="1" applyAlignment="1" applyProtection="1">
      <alignment horizontal="center"/>
      <protection/>
    </xf>
    <xf numFmtId="37" fontId="13" fillId="39" borderId="91" xfId="61" applyFont="1" applyFill="1" applyBorder="1" applyAlignment="1" applyProtection="1">
      <alignment horizontal="center"/>
      <protection/>
    </xf>
    <xf numFmtId="37" fontId="13" fillId="39" borderId="18" xfId="61" applyFont="1" applyFill="1" applyBorder="1" applyAlignment="1" applyProtection="1">
      <alignment horizontal="center"/>
      <protection/>
    </xf>
    <xf numFmtId="37" fontId="134" fillId="33" borderId="0" xfId="47" applyNumberFormat="1" applyFont="1" applyFill="1" applyBorder="1" applyAlignment="1">
      <alignment/>
    </xf>
    <xf numFmtId="37" fontId="38" fillId="33" borderId="0" xfId="47" applyNumberFormat="1" applyFont="1" applyFill="1" applyBorder="1" applyAlignment="1">
      <alignment/>
    </xf>
    <xf numFmtId="0" fontId="13" fillId="9" borderId="0" xfId="58" applyFont="1" applyFill="1">
      <alignment/>
      <protection/>
    </xf>
    <xf numFmtId="0" fontId="3" fillId="9" borderId="0" xfId="58" applyFont="1" applyFill="1">
      <alignment/>
      <protection/>
    </xf>
    <xf numFmtId="37" fontId="84" fillId="33" borderId="0" xfId="46" applyNumberFormat="1" applyFont="1" applyFill="1" applyBorder="1" applyAlignment="1" applyProtection="1">
      <alignment horizontal="center"/>
      <protection/>
    </xf>
    <xf numFmtId="37" fontId="84" fillId="33" borderId="0" xfId="46" applyNumberFormat="1" applyFont="1" applyFill="1" applyBorder="1" applyAlignment="1" applyProtection="1">
      <alignment horizontal="center"/>
      <protection/>
    </xf>
    <xf numFmtId="0" fontId="14" fillId="9" borderId="0" xfId="58" applyFont="1" applyFill="1">
      <alignment/>
      <protection/>
    </xf>
    <xf numFmtId="0" fontId="6" fillId="9" borderId="0" xfId="58" applyFont="1" applyFill="1">
      <alignment/>
      <protection/>
    </xf>
    <xf numFmtId="0" fontId="40" fillId="36" borderId="92" xfId="58" applyNumberFormat="1" applyFont="1" applyFill="1" applyBorder="1" applyAlignment="1">
      <alignment vertical="center"/>
      <protection/>
    </xf>
    <xf numFmtId="0" fontId="40" fillId="36" borderId="93" xfId="58" applyNumberFormat="1" applyFont="1" applyFill="1" applyBorder="1" applyAlignment="1">
      <alignment vertical="center"/>
      <protection/>
    </xf>
    <xf numFmtId="3" fontId="40" fillId="36" borderId="94" xfId="58" applyNumberFormat="1" applyFont="1" applyFill="1" applyBorder="1" applyAlignment="1">
      <alignment vertical="center"/>
      <protection/>
    </xf>
    <xf numFmtId="3" fontId="40" fillId="36" borderId="93" xfId="58" applyNumberFormat="1" applyFont="1" applyFill="1" applyBorder="1" applyAlignment="1">
      <alignment vertical="center"/>
      <protection/>
    </xf>
    <xf numFmtId="3" fontId="40" fillId="36" borderId="95" xfId="58" applyNumberFormat="1" applyFont="1" applyFill="1" applyBorder="1" applyAlignment="1">
      <alignment vertical="center"/>
      <protection/>
    </xf>
    <xf numFmtId="3" fontId="40" fillId="36" borderId="96" xfId="58" applyNumberFormat="1" applyFont="1" applyFill="1" applyBorder="1" applyAlignment="1">
      <alignment vertical="center"/>
      <protection/>
    </xf>
    <xf numFmtId="187" fontId="40" fillId="36" borderId="97" xfId="58" applyNumberFormat="1" applyFont="1" applyFill="1" applyBorder="1" applyAlignment="1">
      <alignment vertical="center"/>
      <protection/>
    </xf>
    <xf numFmtId="3" fontId="40" fillId="36" borderId="98" xfId="58" applyNumberFormat="1" applyFont="1" applyFill="1" applyBorder="1" applyAlignment="1">
      <alignment vertical="center"/>
      <protection/>
    </xf>
    <xf numFmtId="10" fontId="40" fillId="36" borderId="97" xfId="58" applyNumberFormat="1" applyFont="1" applyFill="1" applyBorder="1" applyAlignment="1">
      <alignment horizontal="right" vertical="center"/>
      <protection/>
    </xf>
    <xf numFmtId="3" fontId="40" fillId="36" borderId="99" xfId="58" applyNumberFormat="1" applyFont="1" applyFill="1" applyBorder="1" applyAlignment="1">
      <alignment vertical="center"/>
      <protection/>
    </xf>
    <xf numFmtId="10" fontId="40" fillId="36" borderId="100" xfId="58" applyNumberFormat="1" applyFont="1" applyFill="1" applyBorder="1" applyAlignment="1">
      <alignment horizontal="right" vertical="center"/>
      <protection/>
    </xf>
    <xf numFmtId="0" fontId="40" fillId="0" borderId="0" xfId="58" applyFont="1" applyFill="1" applyAlignment="1">
      <alignment vertical="center"/>
      <protection/>
    </xf>
    <xf numFmtId="0" fontId="3" fillId="2" borderId="101" xfId="64" applyNumberFormat="1" applyFont="1" applyFill="1" applyBorder="1" quotePrefix="1">
      <alignment/>
      <protection/>
    </xf>
    <xf numFmtId="3" fontId="3" fillId="2" borderId="102" xfId="64" applyNumberFormat="1" applyFont="1" applyFill="1" applyBorder="1">
      <alignment/>
      <protection/>
    </xf>
    <xf numFmtId="3" fontId="3" fillId="2" borderId="103" xfId="64" applyNumberFormat="1" applyFont="1" applyFill="1" applyBorder="1">
      <alignment/>
      <protection/>
    </xf>
    <xf numFmtId="10" fontId="3" fillId="2" borderId="104" xfId="64" applyNumberFormat="1" applyFont="1" applyFill="1" applyBorder="1">
      <alignment/>
      <protection/>
    </xf>
    <xf numFmtId="2" fontId="3" fillId="2" borderId="105" xfId="64" applyNumberFormat="1" applyFont="1" applyFill="1" applyBorder="1" applyAlignment="1">
      <alignment horizontal="right"/>
      <protection/>
    </xf>
    <xf numFmtId="2" fontId="3" fillId="2" borderId="106" xfId="64" applyNumberFormat="1" applyFont="1" applyFill="1" applyBorder="1">
      <alignment/>
      <protection/>
    </xf>
    <xf numFmtId="0" fontId="3" fillId="2" borderId="107" xfId="64" applyNumberFormat="1" applyFont="1" applyFill="1" applyBorder="1" quotePrefix="1">
      <alignment/>
      <protection/>
    </xf>
    <xf numFmtId="3" fontId="3" fillId="2" borderId="50" xfId="64" applyNumberFormat="1" applyFont="1" applyFill="1" applyBorder="1">
      <alignment/>
      <protection/>
    </xf>
    <xf numFmtId="3" fontId="3" fillId="2" borderId="62" xfId="64" applyNumberFormat="1" applyFont="1" applyFill="1" applyBorder="1">
      <alignment/>
      <protection/>
    </xf>
    <xf numFmtId="10" fontId="3" fillId="2" borderId="51" xfId="64" applyNumberFormat="1" applyFont="1" applyFill="1" applyBorder="1">
      <alignment/>
      <protection/>
    </xf>
    <xf numFmtId="2" fontId="3" fillId="2" borderId="53" xfId="64" applyNumberFormat="1" applyFont="1" applyFill="1" applyBorder="1" applyAlignment="1">
      <alignment horizontal="right"/>
      <protection/>
    </xf>
    <xf numFmtId="2" fontId="3" fillId="2" borderId="54" xfId="64" applyNumberFormat="1" applyFont="1" applyFill="1" applyBorder="1">
      <alignment/>
      <protection/>
    </xf>
    <xf numFmtId="0" fontId="3" fillId="2" borderId="108" xfId="64" applyNumberFormat="1" applyFont="1" applyFill="1" applyBorder="1" quotePrefix="1">
      <alignment/>
      <protection/>
    </xf>
    <xf numFmtId="3" fontId="3" fillId="2" borderId="109" xfId="64" applyNumberFormat="1" applyFont="1" applyFill="1" applyBorder="1">
      <alignment/>
      <protection/>
    </xf>
    <xf numFmtId="3" fontId="3" fillId="2" borderId="110" xfId="64" applyNumberFormat="1" applyFont="1" applyFill="1" applyBorder="1">
      <alignment/>
      <protection/>
    </xf>
    <xf numFmtId="10" fontId="3" fillId="2" borderId="111" xfId="64" applyNumberFormat="1" applyFont="1" applyFill="1" applyBorder="1">
      <alignment/>
      <protection/>
    </xf>
    <xf numFmtId="2" fontId="3" fillId="2" borderId="112" xfId="64" applyNumberFormat="1" applyFont="1" applyFill="1" applyBorder="1" applyAlignment="1">
      <alignment horizontal="right"/>
      <protection/>
    </xf>
    <xf numFmtId="2" fontId="3" fillId="2" borderId="113" xfId="64" applyNumberFormat="1" applyFont="1" applyFill="1" applyBorder="1">
      <alignment/>
      <protection/>
    </xf>
    <xf numFmtId="37" fontId="135" fillId="2" borderId="0" xfId="61" applyFont="1" applyFill="1" applyBorder="1" applyAlignment="1" applyProtection="1">
      <alignment horizontal="left"/>
      <protection/>
    </xf>
    <xf numFmtId="3" fontId="3" fillId="2" borderId="72" xfId="61" applyNumberFormat="1" applyFont="1" applyFill="1" applyBorder="1" applyAlignment="1">
      <alignment horizontal="right"/>
      <protection/>
    </xf>
    <xf numFmtId="3" fontId="3" fillId="2" borderId="114" xfId="61" applyNumberFormat="1" applyFont="1" applyFill="1" applyBorder="1">
      <alignment/>
      <protection/>
    </xf>
    <xf numFmtId="3" fontId="3" fillId="2" borderId="114" xfId="61" applyNumberFormat="1" applyFont="1" applyFill="1" applyBorder="1" applyAlignment="1">
      <alignment horizontal="right"/>
      <protection/>
    </xf>
    <xf numFmtId="37" fontId="3" fillId="2" borderId="85" xfId="61" applyFont="1" applyFill="1" applyBorder="1" applyProtection="1">
      <alignment/>
      <protection/>
    </xf>
    <xf numFmtId="37" fontId="3" fillId="2" borderId="72" xfId="61" applyFont="1" applyFill="1" applyBorder="1" applyAlignment="1" applyProtection="1">
      <alignment horizontal="right"/>
      <protection/>
    </xf>
    <xf numFmtId="37" fontId="3" fillId="2" borderId="114" xfId="61" applyFont="1" applyFill="1" applyBorder="1" applyAlignment="1" applyProtection="1">
      <alignment horizontal="right"/>
      <protection/>
    </xf>
    <xf numFmtId="37" fontId="3" fillId="2" borderId="73" xfId="61" applyFont="1" applyFill="1" applyBorder="1" applyProtection="1">
      <alignment/>
      <protection/>
    </xf>
    <xf numFmtId="37" fontId="3" fillId="2" borderId="72" xfId="61" applyFont="1" applyFill="1" applyBorder="1" applyProtection="1">
      <alignment/>
      <protection/>
    </xf>
    <xf numFmtId="37" fontId="3" fillId="2" borderId="35" xfId="61" applyFont="1" applyFill="1" applyBorder="1" applyProtection="1">
      <alignment/>
      <protection/>
    </xf>
    <xf numFmtId="3" fontId="3" fillId="2" borderId="74" xfId="61" applyNumberFormat="1" applyFont="1" applyFill="1" applyBorder="1" applyAlignment="1">
      <alignment horizontal="right"/>
      <protection/>
    </xf>
    <xf numFmtId="3" fontId="3" fillId="2" borderId="115" xfId="61" applyNumberFormat="1" applyFont="1" applyFill="1" applyBorder="1">
      <alignment/>
      <protection/>
    </xf>
    <xf numFmtId="3" fontId="3" fillId="2" borderId="115" xfId="61" applyNumberFormat="1" applyFont="1" applyFill="1" applyBorder="1" applyAlignment="1">
      <alignment horizontal="right"/>
      <protection/>
    </xf>
    <xf numFmtId="37" fontId="3" fillId="2" borderId="0" xfId="61" applyFont="1" applyFill="1" applyBorder="1" applyProtection="1">
      <alignment/>
      <protection/>
    </xf>
    <xf numFmtId="37" fontId="3" fillId="2" borderId="74" xfId="61" applyFont="1" applyFill="1" applyBorder="1" applyAlignment="1" applyProtection="1">
      <alignment horizontal="right"/>
      <protection/>
    </xf>
    <xf numFmtId="37" fontId="3" fillId="2" borderId="115" xfId="61" applyFont="1" applyFill="1" applyBorder="1" applyAlignment="1" applyProtection="1">
      <alignment horizontal="right"/>
      <protection/>
    </xf>
    <xf numFmtId="37" fontId="3" fillId="2" borderId="75" xfId="61" applyFont="1" applyFill="1" applyBorder="1" applyProtection="1">
      <alignment/>
      <protection/>
    </xf>
    <xf numFmtId="37" fontId="3" fillId="2" borderId="74" xfId="61" applyFont="1" applyFill="1" applyBorder="1" applyProtection="1">
      <alignment/>
      <protection/>
    </xf>
    <xf numFmtId="37" fontId="3" fillId="2" borderId="116" xfId="61" applyFont="1" applyFill="1" applyBorder="1" applyProtection="1">
      <alignment/>
      <protection/>
    </xf>
    <xf numFmtId="37" fontId="136" fillId="2" borderId="0" xfId="61" applyFont="1" applyFill="1" applyBorder="1" applyAlignment="1" applyProtection="1">
      <alignment horizontal="left"/>
      <protection/>
    </xf>
    <xf numFmtId="37" fontId="6" fillId="2" borderId="117" xfId="61" applyFont="1" applyFill="1" applyBorder="1" applyAlignment="1">
      <alignment vertical="center"/>
      <protection/>
    </xf>
    <xf numFmtId="37" fontId="135" fillId="2" borderId="11" xfId="61" applyFont="1" applyFill="1" applyBorder="1" applyAlignment="1" applyProtection="1">
      <alignment horizontal="left"/>
      <protection/>
    </xf>
    <xf numFmtId="3" fontId="3" fillId="2" borderId="117" xfId="61" applyNumberFormat="1" applyFont="1" applyFill="1" applyBorder="1" applyAlignment="1">
      <alignment horizontal="right"/>
      <protection/>
    </xf>
    <xf numFmtId="3" fontId="3" fillId="2" borderId="118" xfId="61" applyNumberFormat="1" applyFont="1" applyFill="1" applyBorder="1">
      <alignment/>
      <protection/>
    </xf>
    <xf numFmtId="37" fontId="3" fillId="2" borderId="117" xfId="61" applyFont="1" applyFill="1" applyBorder="1" applyAlignment="1" applyProtection="1">
      <alignment horizontal="right"/>
      <protection/>
    </xf>
    <xf numFmtId="37" fontId="3" fillId="2" borderId="118" xfId="61" applyFont="1" applyFill="1" applyBorder="1" applyAlignment="1" applyProtection="1">
      <alignment horizontal="right"/>
      <protection/>
    </xf>
    <xf numFmtId="37" fontId="3" fillId="2" borderId="11" xfId="61" applyFont="1" applyFill="1" applyBorder="1" applyProtection="1">
      <alignment/>
      <protection/>
    </xf>
    <xf numFmtId="37" fontId="3" fillId="2" borderId="119" xfId="61" applyFont="1" applyFill="1" applyBorder="1" applyProtection="1">
      <alignment/>
      <protection/>
    </xf>
    <xf numFmtId="37" fontId="3" fillId="2" borderId="117" xfId="61" applyFont="1" applyFill="1" applyBorder="1" applyProtection="1">
      <alignment/>
      <protection/>
    </xf>
    <xf numFmtId="37" fontId="3" fillId="2" borderId="71" xfId="61" applyFont="1" applyFill="1" applyBorder="1" applyProtection="1">
      <alignment/>
      <protection/>
    </xf>
    <xf numFmtId="37" fontId="137" fillId="2" borderId="74" xfId="61" applyFont="1" applyFill="1" applyBorder="1" applyAlignment="1" applyProtection="1">
      <alignment vertical="center"/>
      <protection/>
    </xf>
    <xf numFmtId="37" fontId="135" fillId="2" borderId="0" xfId="61" applyFont="1" applyFill="1" applyBorder="1" applyAlignment="1" applyProtection="1">
      <alignment horizontal="left" vertical="center"/>
      <protection/>
    </xf>
    <xf numFmtId="3" fontId="3" fillId="2" borderId="74" xfId="61" applyNumberFormat="1" applyFont="1" applyFill="1" applyBorder="1">
      <alignment/>
      <protection/>
    </xf>
    <xf numFmtId="37" fontId="11" fillId="2" borderId="117" xfId="61" applyFont="1" applyFill="1" applyBorder="1" applyAlignment="1" applyProtection="1">
      <alignment horizontal="left"/>
      <protection/>
    </xf>
    <xf numFmtId="37" fontId="5" fillId="2" borderId="11" xfId="61" applyFont="1" applyFill="1" applyBorder="1" applyAlignment="1" applyProtection="1">
      <alignment horizontal="left"/>
      <protection/>
    </xf>
    <xf numFmtId="37" fontId="9" fillId="2" borderId="74" xfId="61" applyFont="1" applyFill="1" applyBorder="1" applyAlignment="1" applyProtection="1">
      <alignment horizontal="left"/>
      <protection/>
    </xf>
    <xf numFmtId="37" fontId="10" fillId="2" borderId="0" xfId="61" applyFont="1" applyFill="1" applyBorder="1" applyAlignment="1" applyProtection="1">
      <alignment horizontal="left"/>
      <protection/>
    </xf>
    <xf numFmtId="3" fontId="3" fillId="2" borderId="75" xfId="61" applyNumberFormat="1" applyFont="1" applyFill="1" applyBorder="1" applyAlignment="1">
      <alignment horizontal="right"/>
      <protection/>
    </xf>
    <xf numFmtId="3" fontId="3" fillId="2" borderId="116" xfId="61" applyNumberFormat="1" applyFont="1" applyFill="1" applyBorder="1" applyAlignment="1">
      <alignment horizontal="right"/>
      <protection/>
    </xf>
    <xf numFmtId="3" fontId="3" fillId="2" borderId="120" xfId="61" applyNumberFormat="1" applyFont="1" applyFill="1" applyBorder="1" applyAlignment="1">
      <alignment horizontal="right"/>
      <protection/>
    </xf>
    <xf numFmtId="3" fontId="3" fillId="2" borderId="121" xfId="61" applyNumberFormat="1" applyFont="1" applyFill="1" applyBorder="1" applyAlignment="1">
      <alignment horizontal="right"/>
      <protection/>
    </xf>
    <xf numFmtId="3" fontId="3" fillId="2" borderId="122" xfId="61" applyNumberFormat="1" applyFont="1" applyFill="1" applyBorder="1" applyAlignment="1">
      <alignment horizontal="right"/>
      <protection/>
    </xf>
    <xf numFmtId="3" fontId="3" fillId="2" borderId="123" xfId="61" applyNumberFormat="1" applyFont="1" applyFill="1" applyBorder="1" applyAlignment="1">
      <alignment horizontal="right"/>
      <protection/>
    </xf>
    <xf numFmtId="3" fontId="3" fillId="2" borderId="124" xfId="61" applyNumberFormat="1" applyFont="1" applyFill="1" applyBorder="1" applyAlignment="1">
      <alignment horizontal="right"/>
      <protection/>
    </xf>
    <xf numFmtId="37" fontId="7" fillId="2" borderId="117" xfId="61" applyFont="1" applyFill="1" applyBorder="1" applyAlignment="1" applyProtection="1">
      <alignment horizontal="left"/>
      <protection/>
    </xf>
    <xf numFmtId="37" fontId="3" fillId="2" borderId="0" xfId="61" applyFont="1" applyFill="1" applyBorder="1">
      <alignment/>
      <protection/>
    </xf>
    <xf numFmtId="2" fontId="6" fillId="2" borderId="74" xfId="67" applyNumberFormat="1" applyFont="1" applyFill="1" applyBorder="1" applyAlignment="1" applyProtection="1">
      <alignment horizontal="right" indent="1"/>
      <protection/>
    </xf>
    <xf numFmtId="2" fontId="6" fillId="2" borderId="115" xfId="67" applyNumberFormat="1" applyFont="1" applyFill="1" applyBorder="1" applyAlignment="1" applyProtection="1">
      <alignment horizontal="center"/>
      <protection/>
    </xf>
    <xf numFmtId="2" fontId="6" fillId="2" borderId="115" xfId="67" applyNumberFormat="1" applyFont="1" applyFill="1" applyBorder="1" applyAlignment="1" applyProtection="1">
      <alignment horizontal="right" indent="1"/>
      <protection/>
    </xf>
    <xf numFmtId="2" fontId="6" fillId="2" borderId="74" xfId="67" applyNumberFormat="1" applyFont="1" applyFill="1" applyBorder="1" applyAlignment="1" applyProtection="1">
      <alignment horizontal="center"/>
      <protection/>
    </xf>
    <xf numFmtId="2" fontId="6" fillId="2" borderId="75" xfId="67" applyNumberFormat="1" applyFont="1" applyFill="1" applyBorder="1" applyAlignment="1" applyProtection="1">
      <alignment horizontal="center"/>
      <protection/>
    </xf>
    <xf numFmtId="2" fontId="6" fillId="2" borderId="116" xfId="67" applyNumberFormat="1" applyFont="1" applyFill="1" applyBorder="1" applyAlignment="1" applyProtection="1">
      <alignment horizontal="center"/>
      <protection/>
    </xf>
    <xf numFmtId="37" fontId="8" fillId="2" borderId="122" xfId="61" applyFont="1" applyFill="1" applyBorder="1" applyAlignment="1" applyProtection="1">
      <alignment horizontal="left"/>
      <protection/>
    </xf>
    <xf numFmtId="37" fontId="3" fillId="2" borderId="86" xfId="61" applyFont="1" applyFill="1" applyBorder="1">
      <alignment/>
      <protection/>
    </xf>
    <xf numFmtId="2" fontId="6" fillId="2" borderId="122" xfId="61" applyNumberFormat="1" applyFont="1" applyFill="1" applyBorder="1" applyProtection="1">
      <alignment/>
      <protection/>
    </xf>
    <xf numFmtId="2" fontId="6" fillId="2" borderId="121" xfId="61" applyNumberFormat="1" applyFont="1" applyFill="1" applyBorder="1" applyProtection="1">
      <alignment/>
      <protection/>
    </xf>
    <xf numFmtId="2" fontId="6" fillId="2" borderId="122" xfId="61" applyNumberFormat="1" applyFont="1" applyFill="1" applyBorder="1" applyAlignment="1" applyProtection="1">
      <alignment horizontal="right" indent="1"/>
      <protection/>
    </xf>
    <xf numFmtId="2" fontId="6" fillId="2" borderId="121" xfId="61" applyNumberFormat="1" applyFont="1" applyFill="1" applyBorder="1" applyAlignment="1" applyProtection="1">
      <alignment horizontal="right" indent="1"/>
      <protection/>
    </xf>
    <xf numFmtId="2" fontId="6" fillId="2" borderId="86" xfId="61" applyNumberFormat="1" applyFont="1" applyFill="1" applyBorder="1" applyAlignment="1" applyProtection="1">
      <alignment horizontal="right" indent="1"/>
      <protection/>
    </xf>
    <xf numFmtId="2" fontId="6" fillId="2" borderId="123" xfId="61" applyNumberFormat="1" applyFont="1" applyFill="1" applyBorder="1" applyAlignment="1" applyProtection="1">
      <alignment horizontal="right" indent="1"/>
      <protection/>
    </xf>
    <xf numFmtId="2" fontId="6" fillId="2" borderId="124" xfId="61" applyNumberFormat="1" applyFont="1" applyFill="1" applyBorder="1" applyAlignment="1" applyProtection="1">
      <alignment horizontal="right" indent="1"/>
      <protection/>
    </xf>
    <xf numFmtId="37" fontId="7" fillId="2" borderId="74" xfId="61" applyFont="1" applyFill="1" applyBorder="1" applyAlignment="1" applyProtection="1">
      <alignment horizontal="left"/>
      <protection/>
    </xf>
    <xf numFmtId="37" fontId="5" fillId="2" borderId="0" xfId="61" applyFont="1" applyFill="1" applyBorder="1" applyAlignment="1" applyProtection="1">
      <alignment horizontal="left"/>
      <protection/>
    </xf>
    <xf numFmtId="2" fontId="6" fillId="2" borderId="74" xfId="61" applyNumberFormat="1" applyFont="1" applyFill="1" applyBorder="1" applyProtection="1">
      <alignment/>
      <protection/>
    </xf>
    <xf numFmtId="2" fontId="6" fillId="2" borderId="115" xfId="61" applyNumberFormat="1" applyFont="1" applyFill="1" applyBorder="1" applyProtection="1">
      <alignment/>
      <protection/>
    </xf>
    <xf numFmtId="2" fontId="6" fillId="2" borderId="74" xfId="61" applyNumberFormat="1" applyFont="1" applyFill="1" applyBorder="1" applyAlignment="1" applyProtection="1">
      <alignment horizontal="right" indent="1"/>
      <protection/>
    </xf>
    <xf numFmtId="2" fontId="6" fillId="2" borderId="115" xfId="61" applyNumberFormat="1" applyFont="1" applyFill="1" applyBorder="1" applyAlignment="1" applyProtection="1">
      <alignment horizontal="right" indent="1"/>
      <protection/>
    </xf>
    <xf numFmtId="2" fontId="6" fillId="2" borderId="0" xfId="61" applyNumberFormat="1" applyFont="1" applyFill="1" applyBorder="1" applyAlignment="1" applyProtection="1">
      <alignment horizontal="right" indent="1"/>
      <protection/>
    </xf>
    <xf numFmtId="2" fontId="6" fillId="2" borderId="75" xfId="61" applyNumberFormat="1" applyFont="1" applyFill="1" applyBorder="1" applyAlignment="1" applyProtection="1">
      <alignment horizontal="right" indent="1"/>
      <protection/>
    </xf>
    <xf numFmtId="2" fontId="6" fillId="2" borderId="116" xfId="61" applyNumberFormat="1" applyFont="1" applyFill="1" applyBorder="1" applyAlignment="1" applyProtection="1">
      <alignment horizontal="right" indent="1"/>
      <protection/>
    </xf>
    <xf numFmtId="37" fontId="9" fillId="2" borderId="78" xfId="61" applyFont="1" applyFill="1" applyBorder="1" applyAlignment="1" applyProtection="1">
      <alignment horizontal="left"/>
      <protection/>
    </xf>
    <xf numFmtId="37" fontId="5" fillId="2" borderId="87" xfId="61" applyFont="1" applyFill="1" applyBorder="1" applyAlignment="1" applyProtection="1">
      <alignment horizontal="left"/>
      <protection/>
    </xf>
    <xf numFmtId="2" fontId="6" fillId="2" borderId="78" xfId="61" applyNumberFormat="1" applyFont="1" applyFill="1" applyBorder="1" applyAlignment="1" applyProtection="1">
      <alignment horizontal="right" indent="1"/>
      <protection/>
    </xf>
    <xf numFmtId="2" fontId="6" fillId="2" borderId="125" xfId="61" applyNumberFormat="1" applyFont="1" applyFill="1" applyBorder="1" applyAlignment="1" applyProtection="1">
      <alignment horizontal="center"/>
      <protection/>
    </xf>
    <xf numFmtId="2" fontId="6" fillId="2" borderId="125" xfId="61" applyNumberFormat="1" applyFont="1" applyFill="1" applyBorder="1" applyAlignment="1" applyProtection="1">
      <alignment horizontal="right" indent="1"/>
      <protection/>
    </xf>
    <xf numFmtId="2" fontId="6" fillId="2" borderId="78" xfId="61" applyNumberFormat="1" applyFont="1" applyFill="1" applyBorder="1" applyAlignment="1" applyProtection="1">
      <alignment horizontal="center"/>
      <protection/>
    </xf>
    <xf numFmtId="2" fontId="6" fillId="2" borderId="79" xfId="61" applyNumberFormat="1" applyFont="1" applyFill="1" applyBorder="1" applyAlignment="1" applyProtection="1">
      <alignment horizontal="center"/>
      <protection/>
    </xf>
    <xf numFmtId="2" fontId="6" fillId="2" borderId="126" xfId="61" applyNumberFormat="1" applyFont="1" applyFill="1" applyBorder="1" applyAlignment="1" applyProtection="1">
      <alignment horizontal="center"/>
      <protection/>
    </xf>
    <xf numFmtId="0" fontId="6" fillId="2" borderId="127" xfId="58" applyFont="1" applyFill="1" applyBorder="1">
      <alignment/>
      <protection/>
    </xf>
    <xf numFmtId="3" fontId="6" fillId="2" borderId="102" xfId="58" applyNumberFormat="1" applyFont="1" applyFill="1" applyBorder="1">
      <alignment/>
      <protection/>
    </xf>
    <xf numFmtId="3" fontId="6" fillId="2" borderId="104" xfId="58" applyNumberFormat="1" applyFont="1" applyFill="1" applyBorder="1">
      <alignment/>
      <protection/>
    </xf>
    <xf numFmtId="3" fontId="6" fillId="2" borderId="128" xfId="58" applyNumberFormat="1" applyFont="1" applyFill="1" applyBorder="1">
      <alignment/>
      <protection/>
    </xf>
    <xf numFmtId="3" fontId="12" fillId="2" borderId="129" xfId="58" applyNumberFormat="1" applyFont="1" applyFill="1" applyBorder="1">
      <alignment/>
      <protection/>
    </xf>
    <xf numFmtId="10" fontId="6" fillId="2" borderId="130" xfId="58" applyNumberFormat="1" applyFont="1" applyFill="1" applyBorder="1">
      <alignment/>
      <protection/>
    </xf>
    <xf numFmtId="3" fontId="6" fillId="2" borderId="131" xfId="58" applyNumberFormat="1" applyFont="1" applyFill="1" applyBorder="1">
      <alignment/>
      <protection/>
    </xf>
    <xf numFmtId="10" fontId="6" fillId="2" borderId="130" xfId="58" applyNumberFormat="1" applyFont="1" applyFill="1" applyBorder="1" applyAlignment="1">
      <alignment horizontal="right"/>
      <protection/>
    </xf>
    <xf numFmtId="10" fontId="6" fillId="2" borderId="68" xfId="58" applyNumberFormat="1" applyFont="1" applyFill="1" applyBorder="1" applyAlignment="1">
      <alignment horizontal="right"/>
      <protection/>
    </xf>
    <xf numFmtId="0" fontId="6" fillId="2" borderId="49" xfId="58" applyFont="1" applyFill="1" applyBorder="1">
      <alignment/>
      <protection/>
    </xf>
    <xf numFmtId="3" fontId="6" fillId="2" borderId="50" xfId="58" applyNumberFormat="1" applyFont="1" applyFill="1" applyBorder="1">
      <alignment/>
      <protection/>
    </xf>
    <xf numFmtId="3" fontId="6" fillId="2" borderId="51" xfId="58" applyNumberFormat="1" applyFont="1" applyFill="1" applyBorder="1">
      <alignment/>
      <protection/>
    </xf>
    <xf numFmtId="3" fontId="6" fillId="2" borderId="52" xfId="58" applyNumberFormat="1" applyFont="1" applyFill="1" applyBorder="1">
      <alignment/>
      <protection/>
    </xf>
    <xf numFmtId="3" fontId="12" fillId="2" borderId="132" xfId="58" applyNumberFormat="1" applyFont="1" applyFill="1" applyBorder="1">
      <alignment/>
      <protection/>
    </xf>
    <xf numFmtId="10" fontId="6" fillId="2" borderId="133" xfId="58" applyNumberFormat="1" applyFont="1" applyFill="1" applyBorder="1">
      <alignment/>
      <protection/>
    </xf>
    <xf numFmtId="3" fontId="6" fillId="2" borderId="134" xfId="58" applyNumberFormat="1" applyFont="1" applyFill="1" applyBorder="1">
      <alignment/>
      <protection/>
    </xf>
    <xf numFmtId="10" fontId="6" fillId="2" borderId="133" xfId="58" applyNumberFormat="1" applyFont="1" applyFill="1" applyBorder="1" applyAlignment="1">
      <alignment horizontal="right"/>
      <protection/>
    </xf>
    <xf numFmtId="10" fontId="6" fillId="2" borderId="67" xfId="58" applyNumberFormat="1" applyFont="1" applyFill="1" applyBorder="1" applyAlignment="1">
      <alignment horizontal="right"/>
      <protection/>
    </xf>
    <xf numFmtId="0" fontId="6" fillId="2" borderId="135" xfId="58" applyFont="1" applyFill="1" applyBorder="1">
      <alignment/>
      <protection/>
    </xf>
    <xf numFmtId="3" fontId="6" fillId="2" borderId="109" xfId="58" applyNumberFormat="1" applyFont="1" applyFill="1" applyBorder="1">
      <alignment/>
      <protection/>
    </xf>
    <xf numFmtId="3" fontId="6" fillId="2" borderId="111" xfId="58" applyNumberFormat="1" applyFont="1" applyFill="1" applyBorder="1">
      <alignment/>
      <protection/>
    </xf>
    <xf numFmtId="3" fontId="6" fillId="2" borderId="136" xfId="58" applyNumberFormat="1" applyFont="1" applyFill="1" applyBorder="1">
      <alignment/>
      <protection/>
    </xf>
    <xf numFmtId="3" fontId="12" fillId="2" borderId="137" xfId="58" applyNumberFormat="1" applyFont="1" applyFill="1" applyBorder="1">
      <alignment/>
      <protection/>
    </xf>
    <xf numFmtId="10" fontId="6" fillId="2" borderId="138" xfId="58" applyNumberFormat="1" applyFont="1" applyFill="1" applyBorder="1">
      <alignment/>
      <protection/>
    </xf>
    <xf numFmtId="3" fontId="6" fillId="2" borderId="139" xfId="58" applyNumberFormat="1" applyFont="1" applyFill="1" applyBorder="1">
      <alignment/>
      <protection/>
    </xf>
    <xf numFmtId="10" fontId="6" fillId="2" borderId="138" xfId="58" applyNumberFormat="1" applyFont="1" applyFill="1" applyBorder="1" applyAlignment="1">
      <alignment horizontal="right"/>
      <protection/>
    </xf>
    <xf numFmtId="10" fontId="6" fillId="2" borderId="69" xfId="58" applyNumberFormat="1" applyFont="1" applyFill="1" applyBorder="1" applyAlignment="1">
      <alignment horizontal="right"/>
      <protection/>
    </xf>
    <xf numFmtId="0" fontId="3" fillId="2" borderId="127" xfId="65" applyNumberFormat="1" applyFont="1" applyFill="1" applyBorder="1">
      <alignment/>
      <protection/>
    </xf>
    <xf numFmtId="3" fontId="3" fillId="2" borderId="131" xfId="65" applyNumberFormat="1" applyFont="1" applyFill="1" applyBorder="1">
      <alignment/>
      <protection/>
    </xf>
    <xf numFmtId="3" fontId="3" fillId="2" borderId="103" xfId="65" applyNumberFormat="1" applyFont="1" applyFill="1" applyBorder="1">
      <alignment/>
      <protection/>
    </xf>
    <xf numFmtId="10" fontId="3" fillId="2" borderId="103" xfId="65" applyNumberFormat="1" applyFont="1" applyFill="1" applyBorder="1">
      <alignment/>
      <protection/>
    </xf>
    <xf numFmtId="3" fontId="3" fillId="2" borderId="102" xfId="65" applyNumberFormat="1" applyFont="1" applyFill="1" applyBorder="1">
      <alignment/>
      <protection/>
    </xf>
    <xf numFmtId="10" fontId="3" fillId="2" borderId="105" xfId="65" applyNumberFormat="1" applyFont="1" applyFill="1" applyBorder="1">
      <alignment/>
      <protection/>
    </xf>
    <xf numFmtId="10" fontId="3" fillId="2" borderId="106" xfId="65" applyNumberFormat="1" applyFont="1" applyFill="1" applyBorder="1">
      <alignment/>
      <protection/>
    </xf>
    <xf numFmtId="0" fontId="3" fillId="2" borderId="49" xfId="65" applyNumberFormat="1" applyFont="1" applyFill="1" applyBorder="1">
      <alignment/>
      <protection/>
    </xf>
    <xf numFmtId="3" fontId="3" fillId="2" borderId="134" xfId="65" applyNumberFormat="1" applyFont="1" applyFill="1" applyBorder="1">
      <alignment/>
      <protection/>
    </xf>
    <xf numFmtId="3" fontId="3" fillId="2" borderId="62" xfId="65" applyNumberFormat="1" applyFont="1" applyFill="1" applyBorder="1">
      <alignment/>
      <protection/>
    </xf>
    <xf numFmtId="10" fontId="3" fillId="2" borderId="62" xfId="65" applyNumberFormat="1" applyFont="1" applyFill="1" applyBorder="1">
      <alignment/>
      <protection/>
    </xf>
    <xf numFmtId="3" fontId="3" fillId="2" borderId="50" xfId="65" applyNumberFormat="1" applyFont="1" applyFill="1" applyBorder="1">
      <alignment/>
      <protection/>
    </xf>
    <xf numFmtId="10" fontId="3" fillId="2" borderId="53" xfId="65" applyNumberFormat="1" applyFont="1" applyFill="1" applyBorder="1">
      <alignment/>
      <protection/>
    </xf>
    <xf numFmtId="10" fontId="3" fillId="2" borderId="54" xfId="65" applyNumberFormat="1" applyFont="1" applyFill="1" applyBorder="1">
      <alignment/>
      <protection/>
    </xf>
    <xf numFmtId="0" fontId="3" fillId="2" borderId="135" xfId="65" applyNumberFormat="1" applyFont="1" applyFill="1" applyBorder="1">
      <alignment/>
      <protection/>
    </xf>
    <xf numFmtId="3" fontId="3" fillId="2" borderId="139" xfId="65" applyNumberFormat="1" applyFont="1" applyFill="1" applyBorder="1">
      <alignment/>
      <protection/>
    </xf>
    <xf numFmtId="3" fontId="3" fillId="2" borderId="110" xfId="65" applyNumberFormat="1" applyFont="1" applyFill="1" applyBorder="1">
      <alignment/>
      <protection/>
    </xf>
    <xf numFmtId="10" fontId="3" fillId="2" borderId="110" xfId="65" applyNumberFormat="1" applyFont="1" applyFill="1" applyBorder="1">
      <alignment/>
      <protection/>
    </xf>
    <xf numFmtId="3" fontId="3" fillId="2" borderId="109" xfId="65" applyNumberFormat="1" applyFont="1" applyFill="1" applyBorder="1">
      <alignment/>
      <protection/>
    </xf>
    <xf numFmtId="10" fontId="3" fillId="2" borderId="112" xfId="65" applyNumberFormat="1" applyFont="1" applyFill="1" applyBorder="1">
      <alignment/>
      <protection/>
    </xf>
    <xf numFmtId="10" fontId="3" fillId="2" borderId="113" xfId="65" applyNumberFormat="1" applyFont="1" applyFill="1" applyBorder="1">
      <alignment/>
      <protection/>
    </xf>
    <xf numFmtId="0" fontId="3" fillId="2" borderId="43" xfId="58" applyFont="1" applyFill="1" applyBorder="1">
      <alignment/>
      <protection/>
    </xf>
    <xf numFmtId="3" fontId="3" fillId="2" borderId="44" xfId="58" applyNumberFormat="1" applyFont="1" applyFill="1" applyBorder="1">
      <alignment/>
      <protection/>
    </xf>
    <xf numFmtId="3" fontId="3" fillId="2" borderId="45" xfId="58" applyNumberFormat="1" applyFont="1" applyFill="1" applyBorder="1">
      <alignment/>
      <protection/>
    </xf>
    <xf numFmtId="3" fontId="3" fillId="2" borderId="46" xfId="58" applyNumberFormat="1" applyFont="1" applyFill="1" applyBorder="1">
      <alignment/>
      <protection/>
    </xf>
    <xf numFmtId="10" fontId="3" fillId="2" borderId="47" xfId="58" applyNumberFormat="1" applyFont="1" applyFill="1" applyBorder="1">
      <alignment/>
      <protection/>
    </xf>
    <xf numFmtId="10" fontId="3" fillId="2" borderId="47" xfId="58" applyNumberFormat="1" applyFont="1" applyFill="1" applyBorder="1" applyAlignment="1">
      <alignment horizontal="right"/>
      <protection/>
    </xf>
    <xf numFmtId="10" fontId="3" fillId="2" borderId="48" xfId="58" applyNumberFormat="1" applyFont="1" applyFill="1" applyBorder="1" applyAlignment="1">
      <alignment horizontal="right"/>
      <protection/>
    </xf>
    <xf numFmtId="0" fontId="3" fillId="2" borderId="49" xfId="58" applyFont="1" applyFill="1" applyBorder="1">
      <alignment/>
      <protection/>
    </xf>
    <xf numFmtId="3" fontId="3" fillId="2" borderId="50" xfId="58" applyNumberFormat="1" applyFont="1" applyFill="1" applyBorder="1">
      <alignment/>
      <protection/>
    </xf>
    <xf numFmtId="3" fontId="3" fillId="2" borderId="51" xfId="58" applyNumberFormat="1" applyFont="1" applyFill="1" applyBorder="1">
      <alignment/>
      <protection/>
    </xf>
    <xf numFmtId="3" fontId="3" fillId="2" borderId="52" xfId="58" applyNumberFormat="1" applyFont="1" applyFill="1" applyBorder="1">
      <alignment/>
      <protection/>
    </xf>
    <xf numFmtId="10" fontId="3" fillId="2" borderId="53" xfId="58" applyNumberFormat="1" applyFont="1" applyFill="1" applyBorder="1">
      <alignment/>
      <protection/>
    </xf>
    <xf numFmtId="10" fontId="3" fillId="2" borderId="53" xfId="58" applyNumberFormat="1" applyFont="1" applyFill="1" applyBorder="1" applyAlignment="1">
      <alignment horizontal="right"/>
      <protection/>
    </xf>
    <xf numFmtId="10" fontId="3" fillId="2" borderId="54" xfId="58" applyNumberFormat="1" applyFont="1" applyFill="1" applyBorder="1" applyAlignment="1">
      <alignment horizontal="right"/>
      <protection/>
    </xf>
    <xf numFmtId="0" fontId="3" fillId="2" borderId="55" xfId="58" applyFont="1" applyFill="1" applyBorder="1">
      <alignment/>
      <protection/>
    </xf>
    <xf numFmtId="3" fontId="3" fillId="2" borderId="56" xfId="58" applyNumberFormat="1" applyFont="1" applyFill="1" applyBorder="1">
      <alignment/>
      <protection/>
    </xf>
    <xf numFmtId="3" fontId="3" fillId="2" borderId="57" xfId="58" applyNumberFormat="1" applyFont="1" applyFill="1" applyBorder="1">
      <alignment/>
      <protection/>
    </xf>
    <xf numFmtId="3" fontId="3" fillId="2" borderId="58" xfId="58" applyNumberFormat="1" applyFont="1" applyFill="1" applyBorder="1">
      <alignment/>
      <protection/>
    </xf>
    <xf numFmtId="10" fontId="3" fillId="2" borderId="59" xfId="58" applyNumberFormat="1" applyFont="1" applyFill="1" applyBorder="1">
      <alignment/>
      <protection/>
    </xf>
    <xf numFmtId="10" fontId="3" fillId="2" borderId="59" xfId="58" applyNumberFormat="1" applyFont="1" applyFill="1" applyBorder="1" applyAlignment="1">
      <alignment horizontal="right"/>
      <protection/>
    </xf>
    <xf numFmtId="10" fontId="3" fillId="2" borderId="60" xfId="58" applyNumberFormat="1" applyFont="1" applyFill="1" applyBorder="1" applyAlignment="1">
      <alignment horizontal="right"/>
      <protection/>
    </xf>
    <xf numFmtId="3" fontId="3" fillId="2" borderId="61" xfId="58" applyNumberFormat="1" applyFont="1" applyFill="1" applyBorder="1">
      <alignment/>
      <protection/>
    </xf>
    <xf numFmtId="3" fontId="3" fillId="2" borderId="62" xfId="58" applyNumberFormat="1" applyFont="1" applyFill="1" applyBorder="1">
      <alignment/>
      <protection/>
    </xf>
    <xf numFmtId="3" fontId="3" fillId="2" borderId="63" xfId="58" applyNumberFormat="1" applyFont="1" applyFill="1" applyBorder="1">
      <alignment/>
      <protection/>
    </xf>
    <xf numFmtId="3" fontId="3" fillId="2" borderId="64" xfId="58" applyNumberFormat="1" applyFont="1" applyFill="1" applyBorder="1">
      <alignment/>
      <protection/>
    </xf>
    <xf numFmtId="3" fontId="3" fillId="2" borderId="140" xfId="58" applyNumberFormat="1" applyFont="1" applyFill="1" applyBorder="1">
      <alignment/>
      <protection/>
    </xf>
    <xf numFmtId="10" fontId="6" fillId="2" borderId="47" xfId="58" applyNumberFormat="1" applyFont="1" applyFill="1" applyBorder="1" applyAlignment="1">
      <alignment horizontal="right"/>
      <protection/>
    </xf>
    <xf numFmtId="3" fontId="3" fillId="2" borderId="65" xfId="58" applyNumberFormat="1" applyFont="1" applyFill="1" applyBorder="1">
      <alignment/>
      <protection/>
    </xf>
    <xf numFmtId="3" fontId="3" fillId="2" borderId="134" xfId="58" applyNumberFormat="1" applyFont="1" applyFill="1" applyBorder="1">
      <alignment/>
      <protection/>
    </xf>
    <xf numFmtId="10" fontId="6" fillId="2" borderId="53" xfId="58" applyNumberFormat="1" applyFont="1" applyFill="1" applyBorder="1" applyAlignment="1">
      <alignment horizontal="right"/>
      <protection/>
    </xf>
    <xf numFmtId="3" fontId="3" fillId="2" borderId="66" xfId="58" applyNumberFormat="1" applyFont="1" applyFill="1" applyBorder="1">
      <alignment/>
      <protection/>
    </xf>
    <xf numFmtId="3" fontId="3" fillId="2" borderId="141" xfId="58" applyNumberFormat="1" applyFont="1" applyFill="1" applyBorder="1">
      <alignment/>
      <protection/>
    </xf>
    <xf numFmtId="10" fontId="6" fillId="2" borderId="59" xfId="58" applyNumberFormat="1" applyFont="1" applyFill="1" applyBorder="1" applyAlignment="1">
      <alignment horizontal="right"/>
      <protection/>
    </xf>
    <xf numFmtId="0" fontId="3" fillId="2" borderId="142" xfId="58" applyFont="1" applyFill="1" applyBorder="1">
      <alignment/>
      <protection/>
    </xf>
    <xf numFmtId="3" fontId="3" fillId="2" borderId="143" xfId="58" applyNumberFormat="1" applyFont="1" applyFill="1" applyBorder="1">
      <alignment/>
      <protection/>
    </xf>
    <xf numFmtId="3" fontId="3" fillId="2" borderId="144" xfId="58" applyNumberFormat="1" applyFont="1" applyFill="1" applyBorder="1">
      <alignment/>
      <protection/>
    </xf>
    <xf numFmtId="3" fontId="3" fillId="2" borderId="145" xfId="58" applyNumberFormat="1" applyFont="1" applyFill="1" applyBorder="1">
      <alignment/>
      <protection/>
    </xf>
    <xf numFmtId="3" fontId="3" fillId="2" borderId="146" xfId="58" applyNumberFormat="1" applyFont="1" applyFill="1" applyBorder="1">
      <alignment/>
      <protection/>
    </xf>
    <xf numFmtId="3" fontId="3" fillId="2" borderId="147" xfId="58" applyNumberFormat="1" applyFont="1" applyFill="1" applyBorder="1">
      <alignment/>
      <protection/>
    </xf>
    <xf numFmtId="10" fontId="3" fillId="2" borderId="148" xfId="58" applyNumberFormat="1" applyFont="1" applyFill="1" applyBorder="1">
      <alignment/>
      <protection/>
    </xf>
    <xf numFmtId="10" fontId="6" fillId="2" borderId="148" xfId="58" applyNumberFormat="1" applyFont="1" applyFill="1" applyBorder="1" applyAlignment="1">
      <alignment horizontal="right"/>
      <protection/>
    </xf>
    <xf numFmtId="10" fontId="3" fillId="2" borderId="149" xfId="58" applyNumberFormat="1" applyFont="1" applyFill="1" applyBorder="1" applyAlignment="1">
      <alignment horizontal="right"/>
      <protection/>
    </xf>
    <xf numFmtId="0" fontId="3" fillId="2" borderId="150" xfId="58" applyFont="1" applyFill="1" applyBorder="1">
      <alignment/>
      <protection/>
    </xf>
    <xf numFmtId="3" fontId="3" fillId="2" borderId="151" xfId="58" applyNumberFormat="1" applyFont="1" applyFill="1" applyBorder="1">
      <alignment/>
      <protection/>
    </xf>
    <xf numFmtId="3" fontId="3" fillId="2" borderId="152" xfId="58" applyNumberFormat="1" applyFont="1" applyFill="1" applyBorder="1">
      <alignment/>
      <protection/>
    </xf>
    <xf numFmtId="3" fontId="3" fillId="2" borderId="153" xfId="58" applyNumberFormat="1" applyFont="1" applyFill="1" applyBorder="1">
      <alignment/>
      <protection/>
    </xf>
    <xf numFmtId="3" fontId="3" fillId="2" borderId="154" xfId="58" applyNumberFormat="1" applyFont="1" applyFill="1" applyBorder="1">
      <alignment/>
      <protection/>
    </xf>
    <xf numFmtId="3" fontId="3" fillId="2" borderId="155" xfId="58" applyNumberFormat="1" applyFont="1" applyFill="1" applyBorder="1">
      <alignment/>
      <protection/>
    </xf>
    <xf numFmtId="10" fontId="3" fillId="2" borderId="156" xfId="58" applyNumberFormat="1" applyFont="1" applyFill="1" applyBorder="1">
      <alignment/>
      <protection/>
    </xf>
    <xf numFmtId="10" fontId="6" fillId="2" borderId="156" xfId="58" applyNumberFormat="1" applyFont="1" applyFill="1" applyBorder="1" applyAlignment="1">
      <alignment horizontal="right"/>
      <protection/>
    </xf>
    <xf numFmtId="3" fontId="3" fillId="2" borderId="157" xfId="58" applyNumberFormat="1" applyFont="1" applyFill="1" applyBorder="1">
      <alignment/>
      <protection/>
    </xf>
    <xf numFmtId="10" fontId="3" fillId="2" borderId="158" xfId="58" applyNumberFormat="1" applyFont="1" applyFill="1" applyBorder="1" applyAlignment="1">
      <alignment horizontal="right"/>
      <protection/>
    </xf>
    <xf numFmtId="3" fontId="3" fillId="2" borderId="159" xfId="58" applyNumberFormat="1" applyFont="1" applyFill="1" applyBorder="1">
      <alignment/>
      <protection/>
    </xf>
    <xf numFmtId="0" fontId="6" fillId="35" borderId="33" xfId="58" applyFont="1" applyFill="1" applyBorder="1" applyAlignment="1">
      <alignment vertical="center"/>
      <protection/>
    </xf>
    <xf numFmtId="3" fontId="6" fillId="35" borderId="31" xfId="58" applyNumberFormat="1" applyFont="1" applyFill="1" applyBorder="1" applyAlignment="1">
      <alignment vertical="center"/>
      <protection/>
    </xf>
    <xf numFmtId="3" fontId="6" fillId="35" borderId="30" xfId="58" applyNumberFormat="1" applyFont="1" applyFill="1" applyBorder="1" applyAlignment="1">
      <alignment vertical="center"/>
      <protection/>
    </xf>
    <xf numFmtId="3" fontId="6" fillId="35" borderId="29" xfId="58" applyNumberFormat="1" applyFont="1" applyFill="1" applyBorder="1" applyAlignment="1">
      <alignment vertical="center"/>
      <protection/>
    </xf>
    <xf numFmtId="10" fontId="6" fillId="35" borderId="32" xfId="58" applyNumberFormat="1" applyFont="1" applyFill="1" applyBorder="1" applyAlignment="1">
      <alignment vertical="center"/>
      <protection/>
    </xf>
    <xf numFmtId="10" fontId="6" fillId="35" borderId="32" xfId="58" applyNumberFormat="1" applyFont="1" applyFill="1" applyBorder="1" applyAlignment="1">
      <alignment horizontal="right" vertical="center"/>
      <protection/>
    </xf>
    <xf numFmtId="10" fontId="6" fillId="35" borderId="26" xfId="58" applyNumberFormat="1" applyFont="1" applyFill="1" applyBorder="1" applyAlignment="1">
      <alignment horizontal="right" vertical="center"/>
      <protection/>
    </xf>
    <xf numFmtId="0" fontId="6" fillId="0" borderId="0" xfId="58" applyFont="1" applyFill="1" applyAlignment="1">
      <alignment vertical="center"/>
      <protection/>
    </xf>
    <xf numFmtId="3" fontId="6" fillId="35" borderId="28" xfId="58" applyNumberFormat="1" applyFont="1" applyFill="1" applyBorder="1" applyAlignment="1">
      <alignment vertical="center"/>
      <protection/>
    </xf>
    <xf numFmtId="0" fontId="6" fillId="35" borderId="160" xfId="58" applyFont="1" applyFill="1" applyBorder="1" applyAlignment="1">
      <alignment vertical="center"/>
      <protection/>
    </xf>
    <xf numFmtId="3" fontId="6" fillId="35" borderId="161" xfId="58" applyNumberFormat="1" applyFont="1" applyFill="1" applyBorder="1" applyAlignment="1">
      <alignment vertical="center"/>
      <protection/>
    </xf>
    <xf numFmtId="3" fontId="6" fillId="35" borderId="162" xfId="58" applyNumberFormat="1" applyFont="1" applyFill="1" applyBorder="1" applyAlignment="1">
      <alignment vertical="center"/>
      <protection/>
    </xf>
    <xf numFmtId="3" fontId="6" fillId="35" borderId="163" xfId="58" applyNumberFormat="1" applyFont="1" applyFill="1" applyBorder="1" applyAlignment="1">
      <alignment vertical="center"/>
      <protection/>
    </xf>
    <xf numFmtId="10" fontId="6" fillId="35" borderId="164" xfId="58" applyNumberFormat="1" applyFont="1" applyFill="1" applyBorder="1" applyAlignment="1">
      <alignment vertical="center"/>
      <protection/>
    </xf>
    <xf numFmtId="10" fontId="6" fillId="35" borderId="164" xfId="58" applyNumberFormat="1" applyFont="1" applyFill="1" applyBorder="1" applyAlignment="1">
      <alignment horizontal="right" vertical="center"/>
      <protection/>
    </xf>
    <xf numFmtId="10" fontId="6" fillId="35" borderId="38" xfId="58" applyNumberFormat="1" applyFont="1" applyFill="1" applyBorder="1" applyAlignment="1">
      <alignment horizontal="right" vertical="center"/>
      <protection/>
    </xf>
    <xf numFmtId="10" fontId="6" fillId="35" borderId="30" xfId="58" applyNumberFormat="1" applyFont="1" applyFill="1" applyBorder="1" applyAlignment="1">
      <alignment horizontal="right" vertical="center"/>
      <protection/>
    </xf>
    <xf numFmtId="3" fontId="6" fillId="35" borderId="165" xfId="58" applyNumberFormat="1" applyFont="1" applyFill="1" applyBorder="1" applyAlignment="1">
      <alignment vertical="center"/>
      <protection/>
    </xf>
    <xf numFmtId="10" fontId="6" fillId="35" borderId="30" xfId="58" applyNumberFormat="1" applyFont="1" applyFill="1" applyBorder="1" applyAlignment="1">
      <alignment vertical="center"/>
      <protection/>
    </xf>
    <xf numFmtId="0" fontId="6" fillId="35" borderId="23" xfId="58" applyFont="1" applyFill="1" applyBorder="1" applyAlignment="1">
      <alignment vertical="center"/>
      <protection/>
    </xf>
    <xf numFmtId="3" fontId="6" fillId="35" borderId="21" xfId="58" applyNumberFormat="1" applyFont="1" applyFill="1" applyBorder="1" applyAlignment="1">
      <alignment vertical="center"/>
      <protection/>
    </xf>
    <xf numFmtId="3" fontId="6" fillId="35" borderId="20" xfId="58" applyNumberFormat="1" applyFont="1" applyFill="1" applyBorder="1" applyAlignment="1">
      <alignment vertical="center"/>
      <protection/>
    </xf>
    <xf numFmtId="3" fontId="6" fillId="35" borderId="19" xfId="58" applyNumberFormat="1" applyFont="1" applyFill="1" applyBorder="1" applyAlignment="1">
      <alignment vertical="center"/>
      <protection/>
    </xf>
    <xf numFmtId="10" fontId="6" fillId="35" borderId="22" xfId="58" applyNumberFormat="1" applyFont="1" applyFill="1" applyBorder="1" applyAlignment="1">
      <alignment vertical="center"/>
      <protection/>
    </xf>
    <xf numFmtId="10" fontId="6" fillId="35" borderId="20" xfId="58" applyNumberFormat="1" applyFont="1" applyFill="1" applyBorder="1" applyAlignment="1">
      <alignment horizontal="right" vertical="center"/>
      <protection/>
    </xf>
    <xf numFmtId="10" fontId="6" fillId="35" borderId="20" xfId="58" applyNumberFormat="1" applyFont="1" applyFill="1" applyBorder="1" applyAlignment="1">
      <alignment vertical="center"/>
      <protection/>
    </xf>
    <xf numFmtId="10" fontId="6" fillId="35" borderId="18" xfId="58" applyNumberFormat="1" applyFont="1" applyFill="1" applyBorder="1" applyAlignment="1">
      <alignment horizontal="right" vertical="center"/>
      <protection/>
    </xf>
    <xf numFmtId="0" fontId="3" fillId="0" borderId="0" xfId="58" applyFont="1" applyFill="1" applyAlignment="1">
      <alignment vertical="center"/>
      <protection/>
    </xf>
    <xf numFmtId="10" fontId="3" fillId="2" borderId="45" xfId="58" applyNumberFormat="1" applyFont="1" applyFill="1" applyBorder="1" applyAlignment="1">
      <alignment horizontal="right"/>
      <protection/>
    </xf>
    <xf numFmtId="3" fontId="3" fillId="2" borderId="166" xfId="58" applyNumberFormat="1" applyFont="1" applyFill="1" applyBorder="1">
      <alignment/>
      <protection/>
    </xf>
    <xf numFmtId="10" fontId="3" fillId="2" borderId="45" xfId="58" applyNumberFormat="1" applyFont="1" applyFill="1" applyBorder="1">
      <alignment/>
      <protection/>
    </xf>
    <xf numFmtId="10" fontId="3" fillId="2" borderId="51" xfId="58" applyNumberFormat="1" applyFont="1" applyFill="1" applyBorder="1" applyAlignment="1">
      <alignment horizontal="right"/>
      <protection/>
    </xf>
    <xf numFmtId="3" fontId="3" fillId="2" borderId="167" xfId="58" applyNumberFormat="1" applyFont="1" applyFill="1" applyBorder="1">
      <alignment/>
      <protection/>
    </xf>
    <xf numFmtId="10" fontId="3" fillId="2" borderId="51" xfId="58" applyNumberFormat="1" applyFont="1" applyFill="1" applyBorder="1">
      <alignment/>
      <protection/>
    </xf>
    <xf numFmtId="10" fontId="3" fillId="2" borderId="57" xfId="58" applyNumberFormat="1" applyFont="1" applyFill="1" applyBorder="1" applyAlignment="1">
      <alignment horizontal="right"/>
      <protection/>
    </xf>
    <xf numFmtId="3" fontId="3" fillId="2" borderId="168" xfId="58" applyNumberFormat="1" applyFont="1" applyFill="1" applyBorder="1">
      <alignment/>
      <protection/>
    </xf>
    <xf numFmtId="10" fontId="3" fillId="2" borderId="57" xfId="58" applyNumberFormat="1" applyFont="1" applyFill="1" applyBorder="1">
      <alignment/>
      <protection/>
    </xf>
    <xf numFmtId="0" fontId="6" fillId="2" borderId="169" xfId="58" applyFont="1" applyFill="1" applyBorder="1">
      <alignment/>
      <protection/>
    </xf>
    <xf numFmtId="3" fontId="6" fillId="2" borderId="170" xfId="58" applyNumberFormat="1" applyFont="1" applyFill="1" applyBorder="1">
      <alignment/>
      <protection/>
    </xf>
    <xf numFmtId="3" fontId="6" fillId="2" borderId="171" xfId="58" applyNumberFormat="1" applyFont="1" applyFill="1" applyBorder="1">
      <alignment/>
      <protection/>
    </xf>
    <xf numFmtId="3" fontId="6" fillId="2" borderId="172" xfId="58" applyNumberFormat="1" applyFont="1" applyFill="1" applyBorder="1">
      <alignment/>
      <protection/>
    </xf>
    <xf numFmtId="3" fontId="12" fillId="2" borderId="173" xfId="58" applyNumberFormat="1" applyFont="1" applyFill="1" applyBorder="1">
      <alignment/>
      <protection/>
    </xf>
    <xf numFmtId="10" fontId="6" fillId="2" borderId="174" xfId="58" applyNumberFormat="1" applyFont="1" applyFill="1" applyBorder="1">
      <alignment/>
      <protection/>
    </xf>
    <xf numFmtId="3" fontId="6" fillId="2" borderId="175" xfId="58" applyNumberFormat="1" applyFont="1" applyFill="1" applyBorder="1">
      <alignment/>
      <protection/>
    </xf>
    <xf numFmtId="10" fontId="6" fillId="2" borderId="174" xfId="58" applyNumberFormat="1" applyFont="1" applyFill="1" applyBorder="1" applyAlignment="1">
      <alignment horizontal="right"/>
      <protection/>
    </xf>
    <xf numFmtId="10" fontId="6" fillId="2" borderId="176" xfId="58" applyNumberFormat="1" applyFont="1" applyFill="1" applyBorder="1" applyAlignment="1">
      <alignment horizontal="right"/>
      <protection/>
    </xf>
    <xf numFmtId="0" fontId="6" fillId="2" borderId="177" xfId="58" applyFont="1" applyFill="1" applyBorder="1">
      <alignment/>
      <protection/>
    </xf>
    <xf numFmtId="3" fontId="6" fillId="2" borderId="178" xfId="58" applyNumberFormat="1" applyFont="1" applyFill="1" applyBorder="1">
      <alignment/>
      <protection/>
    </xf>
    <xf numFmtId="3" fontId="6" fillId="2" borderId="179" xfId="58" applyNumberFormat="1" applyFont="1" applyFill="1" applyBorder="1">
      <alignment/>
      <protection/>
    </xf>
    <xf numFmtId="3" fontId="6" fillId="2" borderId="180" xfId="58" applyNumberFormat="1" applyFont="1" applyFill="1" applyBorder="1">
      <alignment/>
      <protection/>
    </xf>
    <xf numFmtId="3" fontId="12" fillId="2" borderId="181" xfId="58" applyNumberFormat="1" applyFont="1" applyFill="1" applyBorder="1">
      <alignment/>
      <protection/>
    </xf>
    <xf numFmtId="10" fontId="6" fillId="2" borderId="182" xfId="58" applyNumberFormat="1" applyFont="1" applyFill="1" applyBorder="1">
      <alignment/>
      <protection/>
    </xf>
    <xf numFmtId="3" fontId="6" fillId="2" borderId="183" xfId="58" applyNumberFormat="1" applyFont="1" applyFill="1" applyBorder="1">
      <alignment/>
      <protection/>
    </xf>
    <xf numFmtId="10" fontId="6" fillId="2" borderId="182" xfId="58" applyNumberFormat="1" applyFont="1" applyFill="1" applyBorder="1" applyAlignment="1">
      <alignment horizontal="right"/>
      <protection/>
    </xf>
    <xf numFmtId="10" fontId="6" fillId="2" borderId="184" xfId="58" applyNumberFormat="1" applyFont="1" applyFill="1" applyBorder="1" applyAlignment="1">
      <alignment horizontal="right"/>
      <protection/>
    </xf>
    <xf numFmtId="0" fontId="6" fillId="2" borderId="185" xfId="58" applyFont="1" applyFill="1" applyBorder="1">
      <alignment/>
      <protection/>
    </xf>
    <xf numFmtId="3" fontId="6" fillId="2" borderId="186" xfId="58" applyNumberFormat="1" applyFont="1" applyFill="1" applyBorder="1">
      <alignment/>
      <protection/>
    </xf>
    <xf numFmtId="3" fontId="6" fillId="2" borderId="187" xfId="58" applyNumberFormat="1" applyFont="1" applyFill="1" applyBorder="1">
      <alignment/>
      <protection/>
    </xf>
    <xf numFmtId="3" fontId="6" fillId="2" borderId="188" xfId="58" applyNumberFormat="1" applyFont="1" applyFill="1" applyBorder="1">
      <alignment/>
      <protection/>
    </xf>
    <xf numFmtId="3" fontId="12" fillId="2" borderId="189" xfId="58" applyNumberFormat="1" applyFont="1" applyFill="1" applyBorder="1">
      <alignment/>
      <protection/>
    </xf>
    <xf numFmtId="10" fontId="6" fillId="2" borderId="190" xfId="58" applyNumberFormat="1" applyFont="1" applyFill="1" applyBorder="1">
      <alignment/>
      <protection/>
    </xf>
    <xf numFmtId="3" fontId="6" fillId="2" borderId="191" xfId="58" applyNumberFormat="1" applyFont="1" applyFill="1" applyBorder="1">
      <alignment/>
      <protection/>
    </xf>
    <xf numFmtId="10" fontId="6" fillId="2" borderId="190" xfId="58" applyNumberFormat="1" applyFont="1" applyFill="1" applyBorder="1" applyAlignment="1">
      <alignment horizontal="right"/>
      <protection/>
    </xf>
    <xf numFmtId="10" fontId="6" fillId="2" borderId="192" xfId="58" applyNumberFormat="1" applyFont="1" applyFill="1" applyBorder="1" applyAlignment="1">
      <alignment horizontal="right"/>
      <protection/>
    </xf>
    <xf numFmtId="0" fontId="6" fillId="2" borderId="193" xfId="58" applyFont="1" applyFill="1" applyBorder="1">
      <alignment/>
      <protection/>
    </xf>
    <xf numFmtId="0" fontId="6" fillId="2" borderId="194" xfId="58" applyFont="1" applyFill="1" applyBorder="1">
      <alignment/>
      <protection/>
    </xf>
    <xf numFmtId="0" fontId="6" fillId="2" borderId="195" xfId="58" applyFont="1" applyFill="1" applyBorder="1">
      <alignment/>
      <protection/>
    </xf>
    <xf numFmtId="3" fontId="12" fillId="2" borderId="85" xfId="61" applyNumberFormat="1" applyFont="1" applyFill="1" applyBorder="1">
      <alignment/>
      <protection/>
    </xf>
    <xf numFmtId="3" fontId="12" fillId="2" borderId="0" xfId="61" applyNumberFormat="1" applyFont="1" applyFill="1" applyBorder="1">
      <alignment/>
      <protection/>
    </xf>
    <xf numFmtId="3" fontId="12" fillId="2" borderId="11" xfId="61" applyNumberFormat="1" applyFont="1" applyFill="1" applyBorder="1">
      <alignment/>
      <protection/>
    </xf>
    <xf numFmtId="37" fontId="12" fillId="2" borderId="11" xfId="61" applyFont="1" applyFill="1" applyBorder="1" applyAlignment="1" applyProtection="1">
      <alignment horizontal="right"/>
      <protection/>
    </xf>
    <xf numFmtId="3" fontId="12" fillId="2" borderId="0" xfId="61" applyNumberFormat="1" applyFont="1" applyFill="1" applyBorder="1" applyAlignment="1">
      <alignment horizontal="right"/>
      <protection/>
    </xf>
    <xf numFmtId="3" fontId="12" fillId="2" borderId="86" xfId="61" applyNumberFormat="1" applyFont="1" applyFill="1" applyBorder="1" applyAlignment="1">
      <alignment horizontal="right"/>
      <protection/>
    </xf>
    <xf numFmtId="37" fontId="5" fillId="2" borderId="11" xfId="61" applyFont="1" applyFill="1" applyBorder="1" applyAlignment="1" applyProtection="1">
      <alignment horizontal="right"/>
      <protection/>
    </xf>
    <xf numFmtId="2" fontId="12" fillId="2" borderId="0" xfId="67" applyNumberFormat="1" applyFont="1" applyFill="1" applyBorder="1" applyAlignment="1" applyProtection="1">
      <alignment horizontal="center"/>
      <protection/>
    </xf>
    <xf numFmtId="2" fontId="12" fillId="2" borderId="86" xfId="61" applyNumberFormat="1" applyFont="1" applyFill="1" applyBorder="1" applyProtection="1">
      <alignment/>
      <protection/>
    </xf>
    <xf numFmtId="2" fontId="12" fillId="2" borderId="0" xfId="61" applyNumberFormat="1" applyFont="1" applyFill="1" applyBorder="1" applyProtection="1">
      <alignment/>
      <protection/>
    </xf>
    <xf numFmtId="2" fontId="12" fillId="2" borderId="87" xfId="61" applyNumberFormat="1" applyFont="1" applyFill="1" applyBorder="1" applyAlignment="1" applyProtection="1">
      <alignment horizontal="center"/>
      <protection/>
    </xf>
    <xf numFmtId="37" fontId="12" fillId="2" borderId="196" xfId="61" applyFont="1" applyFill="1" applyBorder="1">
      <alignment/>
      <protection/>
    </xf>
    <xf numFmtId="37" fontId="12" fillId="2" borderId="197" xfId="61" applyFont="1" applyFill="1" applyBorder="1">
      <alignment/>
      <protection/>
    </xf>
    <xf numFmtId="37" fontId="12" fillId="2" borderId="198" xfId="61" applyFont="1" applyFill="1" applyBorder="1">
      <alignment/>
      <protection/>
    </xf>
    <xf numFmtId="3" fontId="12" fillId="2" borderId="197" xfId="61" applyNumberFormat="1" applyFont="1" applyFill="1" applyBorder="1" applyAlignment="1">
      <alignment horizontal="right"/>
      <protection/>
    </xf>
    <xf numFmtId="3" fontId="12" fillId="2" borderId="199" xfId="61" applyNumberFormat="1" applyFont="1" applyFill="1" applyBorder="1" applyAlignment="1">
      <alignment horizontal="right"/>
      <protection/>
    </xf>
    <xf numFmtId="2" fontId="12" fillId="2" borderId="197" xfId="67" applyNumberFormat="1" applyFont="1" applyFill="1" applyBorder="1" applyAlignment="1" applyProtection="1">
      <alignment horizontal="right" indent="1"/>
      <protection/>
    </xf>
    <xf numFmtId="2" fontId="12" fillId="2" borderId="199" xfId="61" applyNumberFormat="1" applyFont="1" applyFill="1" applyBorder="1">
      <alignment/>
      <protection/>
    </xf>
    <xf numFmtId="2" fontId="12" fillId="2" borderId="197" xfId="61" applyNumberFormat="1" applyFont="1" applyFill="1" applyBorder="1">
      <alignment/>
      <protection/>
    </xf>
    <xf numFmtId="2" fontId="12" fillId="2" borderId="200" xfId="61" applyNumberFormat="1" applyFont="1" applyFill="1" applyBorder="1" applyAlignment="1" applyProtection="1">
      <alignment horizontal="right" indent="1"/>
      <protection/>
    </xf>
    <xf numFmtId="0" fontId="42" fillId="36" borderId="201" xfId="64" applyNumberFormat="1" applyFont="1" applyFill="1" applyBorder="1">
      <alignment/>
      <protection/>
    </xf>
    <xf numFmtId="3" fontId="42" fillId="36" borderId="201" xfId="64" applyNumberFormat="1" applyFont="1" applyFill="1" applyBorder="1">
      <alignment/>
      <protection/>
    </xf>
    <xf numFmtId="3" fontId="42" fillId="36" borderId="202" xfId="64" applyNumberFormat="1" applyFont="1" applyFill="1" applyBorder="1">
      <alignment/>
      <protection/>
    </xf>
    <xf numFmtId="10" fontId="42" fillId="36" borderId="203" xfId="64" applyNumberFormat="1" applyFont="1" applyFill="1" applyBorder="1">
      <alignment/>
      <protection/>
    </xf>
    <xf numFmtId="2" fontId="42" fillId="36" borderId="204" xfId="64" applyNumberFormat="1" applyFont="1" applyFill="1" applyBorder="1">
      <alignment/>
      <protection/>
    </xf>
    <xf numFmtId="3" fontId="42" fillId="36" borderId="205" xfId="64" applyNumberFormat="1" applyFont="1" applyFill="1" applyBorder="1">
      <alignment/>
      <protection/>
    </xf>
    <xf numFmtId="3" fontId="42" fillId="36" borderId="206" xfId="64" applyNumberFormat="1" applyFont="1" applyFill="1" applyBorder="1">
      <alignment/>
      <protection/>
    </xf>
    <xf numFmtId="0" fontId="36" fillId="0" borderId="0" xfId="64" applyFont="1">
      <alignment/>
      <protection/>
    </xf>
    <xf numFmtId="0" fontId="43" fillId="37" borderId="201" xfId="64" applyNumberFormat="1" applyFont="1" applyFill="1" applyBorder="1">
      <alignment/>
      <protection/>
    </xf>
    <xf numFmtId="3" fontId="43" fillId="37" borderId="201" xfId="64" applyNumberFormat="1" applyFont="1" applyFill="1" applyBorder="1">
      <alignment/>
      <protection/>
    </xf>
    <xf numFmtId="3" fontId="43" fillId="37" borderId="202" xfId="64" applyNumberFormat="1" applyFont="1" applyFill="1" applyBorder="1">
      <alignment/>
      <protection/>
    </xf>
    <xf numFmtId="10" fontId="43" fillId="37" borderId="203" xfId="64" applyNumberFormat="1" applyFont="1" applyFill="1" applyBorder="1">
      <alignment/>
      <protection/>
    </xf>
    <xf numFmtId="2" fontId="43" fillId="37" borderId="204" xfId="64" applyNumberFormat="1" applyFont="1" applyFill="1" applyBorder="1">
      <alignment/>
      <protection/>
    </xf>
    <xf numFmtId="0" fontId="43" fillId="0" borderId="0" xfId="64" applyFont="1">
      <alignment/>
      <protection/>
    </xf>
    <xf numFmtId="0" fontId="43" fillId="36" borderId="92" xfId="58" applyNumberFormat="1" applyFont="1" applyFill="1" applyBorder="1" applyAlignment="1">
      <alignment vertical="center"/>
      <protection/>
    </xf>
    <xf numFmtId="3" fontId="43" fillId="36" borderId="94" xfId="58" applyNumberFormat="1" applyFont="1" applyFill="1" applyBorder="1" applyAlignment="1">
      <alignment vertical="center"/>
      <protection/>
    </xf>
    <xf numFmtId="3" fontId="43" fillId="36" borderId="93" xfId="58" applyNumberFormat="1" applyFont="1" applyFill="1" applyBorder="1" applyAlignment="1">
      <alignment vertical="center"/>
      <protection/>
    </xf>
    <xf numFmtId="3" fontId="43" fillId="36" borderId="95" xfId="58" applyNumberFormat="1" applyFont="1" applyFill="1" applyBorder="1" applyAlignment="1">
      <alignment vertical="center"/>
      <protection/>
    </xf>
    <xf numFmtId="3" fontId="43" fillId="36" borderId="96" xfId="58" applyNumberFormat="1" applyFont="1" applyFill="1" applyBorder="1" applyAlignment="1">
      <alignment vertical="center"/>
      <protection/>
    </xf>
    <xf numFmtId="187" fontId="43" fillId="36" borderId="97" xfId="58" applyNumberFormat="1" applyFont="1" applyFill="1" applyBorder="1" applyAlignment="1">
      <alignment vertical="center"/>
      <protection/>
    </xf>
    <xf numFmtId="3" fontId="43" fillId="36" borderId="98" xfId="58" applyNumberFormat="1" applyFont="1" applyFill="1" applyBorder="1" applyAlignment="1">
      <alignment vertical="center"/>
      <protection/>
    </xf>
    <xf numFmtId="10" fontId="43" fillId="36" borderId="97" xfId="58" applyNumberFormat="1" applyFont="1" applyFill="1" applyBorder="1" applyAlignment="1">
      <alignment horizontal="right" vertical="center"/>
      <protection/>
    </xf>
    <xf numFmtId="3" fontId="43" fillId="36" borderId="99" xfId="58" applyNumberFormat="1" applyFont="1" applyFill="1" applyBorder="1" applyAlignment="1">
      <alignment vertical="center"/>
      <protection/>
    </xf>
    <xf numFmtId="10" fontId="43" fillId="36" borderId="100" xfId="58" applyNumberFormat="1" applyFont="1" applyFill="1" applyBorder="1" applyAlignment="1">
      <alignment horizontal="right" vertical="center"/>
      <protection/>
    </xf>
    <xf numFmtId="0" fontId="43" fillId="0" borderId="0" xfId="58" applyFont="1" applyFill="1" applyAlignment="1">
      <alignment vertical="center"/>
      <protection/>
    </xf>
    <xf numFmtId="10" fontId="43" fillId="36" borderId="97" xfId="58" applyNumberFormat="1" applyFont="1" applyFill="1" applyBorder="1" applyAlignment="1">
      <alignment vertical="center"/>
      <protection/>
    </xf>
    <xf numFmtId="0" fontId="42" fillId="37" borderId="207" xfId="65" applyNumberFormat="1" applyFont="1" applyFill="1" applyBorder="1" applyAlignment="1">
      <alignment vertical="center"/>
      <protection/>
    </xf>
    <xf numFmtId="3" fontId="42" fillId="37" borderId="12" xfId="65" applyNumberFormat="1" applyFont="1" applyFill="1" applyBorder="1" applyAlignment="1">
      <alignment vertical="center"/>
      <protection/>
    </xf>
    <xf numFmtId="3" fontId="42" fillId="37" borderId="118" xfId="65" applyNumberFormat="1" applyFont="1" applyFill="1" applyBorder="1" applyAlignment="1">
      <alignment vertical="center"/>
      <protection/>
    </xf>
    <xf numFmtId="10" fontId="42" fillId="37" borderId="70" xfId="65" applyNumberFormat="1" applyFont="1" applyFill="1" applyBorder="1" applyAlignment="1">
      <alignment vertical="center"/>
      <protection/>
    </xf>
    <xf numFmtId="10" fontId="42" fillId="37" borderId="208" xfId="65" applyNumberFormat="1" applyFont="1" applyFill="1" applyBorder="1" applyAlignment="1">
      <alignment vertical="center"/>
      <protection/>
    </xf>
    <xf numFmtId="3" fontId="42" fillId="37" borderId="209" xfId="65" applyNumberFormat="1" applyFont="1" applyFill="1" applyBorder="1" applyAlignment="1">
      <alignment vertical="center"/>
      <protection/>
    </xf>
    <xf numFmtId="10" fontId="42" fillId="37" borderId="71" xfId="65" applyNumberFormat="1" applyFont="1" applyFill="1" applyBorder="1" applyAlignment="1">
      <alignment vertical="center"/>
      <protection/>
    </xf>
    <xf numFmtId="0" fontId="42" fillId="0" borderId="0" xfId="65" applyFont="1">
      <alignment/>
      <protection/>
    </xf>
    <xf numFmtId="0" fontId="43" fillId="37" borderId="207" xfId="65" applyNumberFormat="1" applyFont="1" applyFill="1" applyBorder="1" applyAlignment="1">
      <alignment vertical="center"/>
      <protection/>
    </xf>
    <xf numFmtId="3" fontId="43" fillId="37" borderId="12" xfId="65" applyNumberFormat="1" applyFont="1" applyFill="1" applyBorder="1" applyAlignment="1">
      <alignment vertical="center"/>
      <protection/>
    </xf>
    <xf numFmtId="3" fontId="43" fillId="37" borderId="118" xfId="65" applyNumberFormat="1" applyFont="1" applyFill="1" applyBorder="1" applyAlignment="1">
      <alignment vertical="center"/>
      <protection/>
    </xf>
    <xf numFmtId="187" fontId="43" fillId="37" borderId="70" xfId="65" applyNumberFormat="1" applyFont="1" applyFill="1" applyBorder="1" applyAlignment="1">
      <alignment vertical="center"/>
      <protection/>
    </xf>
    <xf numFmtId="3" fontId="43" fillId="37" borderId="209" xfId="65" applyNumberFormat="1" applyFont="1" applyFill="1" applyBorder="1" applyAlignment="1">
      <alignment vertical="center"/>
      <protection/>
    </xf>
    <xf numFmtId="0" fontId="43" fillId="0" borderId="0" xfId="65" applyFont="1">
      <alignment/>
      <protection/>
    </xf>
    <xf numFmtId="0" fontId="43" fillId="36" borderId="210" xfId="58" applyNumberFormat="1" applyFont="1" applyFill="1" applyBorder="1" applyAlignment="1">
      <alignment vertical="center"/>
      <protection/>
    </xf>
    <xf numFmtId="3" fontId="43" fillId="36" borderId="211" xfId="58" applyNumberFormat="1" applyFont="1" applyFill="1" applyBorder="1" applyAlignment="1">
      <alignment vertical="center"/>
      <protection/>
    </xf>
    <xf numFmtId="3" fontId="43" fillId="36" borderId="212" xfId="58" applyNumberFormat="1" applyFont="1" applyFill="1" applyBorder="1" applyAlignment="1">
      <alignment vertical="center"/>
      <protection/>
    </xf>
    <xf numFmtId="3" fontId="43" fillId="36" borderId="213" xfId="58" applyNumberFormat="1" applyFont="1" applyFill="1" applyBorder="1" applyAlignment="1">
      <alignment vertical="center"/>
      <protection/>
    </xf>
    <xf numFmtId="9" fontId="43" fillId="36" borderId="214" xfId="58" applyNumberFormat="1" applyFont="1" applyFill="1" applyBorder="1" applyAlignment="1">
      <alignment vertical="center"/>
      <protection/>
    </xf>
    <xf numFmtId="10" fontId="43" fillId="36" borderId="215" xfId="58" applyNumberFormat="1" applyFont="1" applyFill="1" applyBorder="1" applyAlignment="1">
      <alignment horizontal="right" vertical="center"/>
      <protection/>
    </xf>
    <xf numFmtId="10" fontId="43" fillId="36" borderId="116" xfId="58" applyNumberFormat="1" applyFont="1" applyFill="1" applyBorder="1" applyAlignment="1">
      <alignment horizontal="right" vertical="center"/>
      <protection/>
    </xf>
    <xf numFmtId="0" fontId="40" fillId="8" borderId="216" xfId="58" applyNumberFormat="1" applyFont="1" applyFill="1" applyBorder="1" applyAlignment="1">
      <alignment vertical="center"/>
      <protection/>
    </xf>
    <xf numFmtId="3" fontId="40" fillId="8" borderId="217" xfId="58" applyNumberFormat="1" applyFont="1" applyFill="1" applyBorder="1" applyAlignment="1">
      <alignment vertical="center"/>
      <protection/>
    </xf>
    <xf numFmtId="3" fontId="40" fillId="8" borderId="0" xfId="58" applyNumberFormat="1" applyFont="1" applyFill="1" applyBorder="1" applyAlignment="1">
      <alignment vertical="center"/>
      <protection/>
    </xf>
    <xf numFmtId="3" fontId="40" fillId="8" borderId="218" xfId="58" applyNumberFormat="1" applyFont="1" applyFill="1" applyBorder="1" applyAlignment="1">
      <alignment vertical="center"/>
      <protection/>
    </xf>
    <xf numFmtId="3" fontId="40" fillId="8" borderId="219" xfId="58" applyNumberFormat="1" applyFont="1" applyFill="1" applyBorder="1" applyAlignment="1">
      <alignment vertical="center"/>
      <protection/>
    </xf>
    <xf numFmtId="3" fontId="40" fillId="8" borderId="41" xfId="58" applyNumberFormat="1" applyFont="1" applyFill="1" applyBorder="1" applyAlignment="1">
      <alignment vertical="center"/>
      <protection/>
    </xf>
    <xf numFmtId="10" fontId="40" fillId="8" borderId="220" xfId="58" applyNumberFormat="1" applyFont="1" applyFill="1" applyBorder="1" applyAlignment="1">
      <alignment vertical="center"/>
      <protection/>
    </xf>
    <xf numFmtId="10" fontId="40" fillId="8" borderId="220" xfId="58" applyNumberFormat="1" applyFont="1" applyFill="1" applyBorder="1" applyAlignment="1">
      <alignment horizontal="right" vertical="center"/>
      <protection/>
    </xf>
    <xf numFmtId="10" fontId="40" fillId="8" borderId="116" xfId="58" applyNumberFormat="1" applyFont="1" applyFill="1" applyBorder="1" applyAlignment="1">
      <alignment horizontal="right" vertical="center"/>
      <protection/>
    </xf>
    <xf numFmtId="0" fontId="138" fillId="38" borderId="221" xfId="57" applyFont="1" applyFill="1" applyBorder="1" applyAlignment="1">
      <alignment horizontal="center"/>
      <protection/>
    </xf>
    <xf numFmtId="0" fontId="138" fillId="38" borderId="222" xfId="57" applyFont="1" applyFill="1" applyBorder="1" applyAlignment="1">
      <alignment horizontal="center"/>
      <protection/>
    </xf>
    <xf numFmtId="0" fontId="139" fillId="38" borderId="74" xfId="57" applyFont="1" applyFill="1" applyBorder="1" applyAlignment="1">
      <alignment horizontal="center"/>
      <protection/>
    </xf>
    <xf numFmtId="0" fontId="139" fillId="38" borderId="75" xfId="57" applyFont="1" applyFill="1" applyBorder="1" applyAlignment="1">
      <alignment horizontal="center"/>
      <protection/>
    </xf>
    <xf numFmtId="0" fontId="140" fillId="38" borderId="74" xfId="57" applyFont="1" applyFill="1" applyBorder="1" applyAlignment="1">
      <alignment horizontal="center"/>
      <protection/>
    </xf>
    <xf numFmtId="0" fontId="140" fillId="38" borderId="75" xfId="57" applyFont="1" applyFill="1" applyBorder="1" applyAlignment="1">
      <alignment horizontal="center"/>
      <protection/>
    </xf>
    <xf numFmtId="37" fontId="141" fillId="2" borderId="0" xfId="46" applyNumberFormat="1" applyFont="1" applyFill="1" applyBorder="1" applyAlignment="1" applyProtection="1">
      <alignment horizontal="center" vertical="center"/>
      <protection/>
    </xf>
    <xf numFmtId="37" fontId="119" fillId="7" borderId="0" xfId="62" applyFont="1" applyFill="1" applyAlignment="1">
      <alignment horizontal="left" vertical="center" wrapText="1" indent="1"/>
      <protection/>
    </xf>
    <xf numFmtId="37" fontId="117" fillId="7" borderId="0" xfId="62" applyFont="1" applyFill="1" applyAlignment="1">
      <alignment horizontal="left" wrapText="1" indent="1"/>
      <protection/>
    </xf>
    <xf numFmtId="37" fontId="37" fillId="2" borderId="0" xfId="46" applyNumberFormat="1" applyFont="1" applyFill="1" applyBorder="1" applyAlignment="1" applyProtection="1">
      <alignment horizontal="center" vertical="center"/>
      <protection/>
    </xf>
    <xf numFmtId="37" fontId="16" fillId="39" borderId="72" xfId="61" applyFont="1" applyFill="1" applyBorder="1" applyAlignment="1" applyProtection="1">
      <alignment horizontal="center" vertical="center"/>
      <protection/>
    </xf>
    <xf numFmtId="37" fontId="16" fillId="39" borderId="85" xfId="61" applyFont="1" applyFill="1" applyBorder="1" applyAlignment="1" applyProtection="1">
      <alignment horizontal="center" vertical="center"/>
      <protection/>
    </xf>
    <xf numFmtId="37" fontId="16" fillId="39" borderId="73" xfId="61" applyFont="1" applyFill="1" applyBorder="1" applyAlignment="1" applyProtection="1">
      <alignment horizontal="center" vertical="center"/>
      <protection/>
    </xf>
    <xf numFmtId="37" fontId="16" fillId="39" borderId="196" xfId="61" applyFont="1" applyFill="1" applyBorder="1" applyAlignment="1">
      <alignment horizontal="center" vertical="center"/>
      <protection/>
    </xf>
    <xf numFmtId="0" fontId="10" fillId="39" borderId="197" xfId="56" applyFill="1" applyBorder="1" applyAlignment="1">
      <alignment horizontal="center" vertical="center"/>
      <protection/>
    </xf>
    <xf numFmtId="0" fontId="10" fillId="39" borderId="200" xfId="56" applyFill="1" applyBorder="1" applyAlignment="1">
      <alignment horizontal="center" vertical="center"/>
      <protection/>
    </xf>
    <xf numFmtId="37" fontId="17" fillId="39" borderId="35" xfId="61" applyFont="1" applyFill="1" applyBorder="1" applyAlignment="1">
      <alignment horizontal="center" vertical="center"/>
      <protection/>
    </xf>
    <xf numFmtId="0" fontId="15" fillId="39" borderId="126" xfId="56" applyFont="1" applyFill="1" applyBorder="1" applyAlignment="1">
      <alignment horizontal="center" vertical="center"/>
      <protection/>
    </xf>
    <xf numFmtId="37" fontId="19" fillId="39" borderId="72" xfId="61" applyFont="1" applyFill="1" applyBorder="1" applyAlignment="1">
      <alignment horizontal="center" vertical="center"/>
      <protection/>
    </xf>
    <xf numFmtId="37" fontId="19" fillId="39" borderId="85" xfId="61" applyFont="1" applyFill="1" applyBorder="1" applyAlignment="1">
      <alignment horizontal="center" vertical="center"/>
      <protection/>
    </xf>
    <xf numFmtId="37" fontId="19" fillId="39" borderId="73" xfId="61" applyFont="1" applyFill="1" applyBorder="1" applyAlignment="1">
      <alignment horizontal="center" vertical="center"/>
      <protection/>
    </xf>
    <xf numFmtId="37" fontId="19" fillId="39" borderId="74" xfId="61" applyFont="1" applyFill="1" applyBorder="1" applyAlignment="1">
      <alignment horizontal="center" vertical="center"/>
      <protection/>
    </xf>
    <xf numFmtId="37" fontId="19" fillId="39" borderId="0" xfId="61" applyFont="1" applyFill="1" applyBorder="1" applyAlignment="1">
      <alignment horizontal="center" vertical="center"/>
      <protection/>
    </xf>
    <xf numFmtId="37" fontId="19" fillId="39" borderId="75" xfId="61" applyFont="1" applyFill="1" applyBorder="1" applyAlignment="1">
      <alignment horizontal="center" vertical="center"/>
      <protection/>
    </xf>
    <xf numFmtId="37" fontId="137" fillId="2" borderId="74" xfId="61" applyFont="1" applyFill="1" applyBorder="1" applyAlignment="1" applyProtection="1">
      <alignment horizontal="center" vertical="center"/>
      <protection/>
    </xf>
    <xf numFmtId="37" fontId="142" fillId="2" borderId="74" xfId="61" applyFont="1" applyFill="1" applyBorder="1">
      <alignment/>
      <protection/>
    </xf>
    <xf numFmtId="37" fontId="142" fillId="2" borderId="122" xfId="61" applyFont="1" applyFill="1" applyBorder="1">
      <alignment/>
      <protection/>
    </xf>
    <xf numFmtId="37" fontId="13" fillId="39" borderId="74" xfId="61" applyFont="1" applyFill="1" applyBorder="1" applyAlignment="1">
      <alignment horizontal="center"/>
      <protection/>
    </xf>
    <xf numFmtId="37" fontId="13" fillId="39" borderId="75" xfId="61" applyFont="1" applyFill="1" applyBorder="1" applyAlignment="1">
      <alignment horizontal="center"/>
      <protection/>
    </xf>
    <xf numFmtId="37" fontId="13" fillId="39" borderId="72" xfId="61" applyFont="1" applyFill="1" applyBorder="1" applyAlignment="1">
      <alignment horizontal="center" vertical="center"/>
      <protection/>
    </xf>
    <xf numFmtId="37" fontId="14" fillId="39" borderId="78" xfId="61" applyFont="1" applyFill="1" applyBorder="1" applyAlignment="1">
      <alignment horizontal="center" vertical="center"/>
      <protection/>
    </xf>
    <xf numFmtId="37" fontId="13" fillId="39" borderId="114" xfId="61" applyFont="1" applyFill="1" applyBorder="1" applyAlignment="1">
      <alignment horizontal="center" vertical="center" wrapText="1"/>
      <protection/>
    </xf>
    <xf numFmtId="37" fontId="14" fillId="39" borderId="125" xfId="61" applyFont="1" applyFill="1" applyBorder="1" applyAlignment="1">
      <alignment horizontal="center" vertical="center" wrapText="1"/>
      <protection/>
    </xf>
    <xf numFmtId="37" fontId="16" fillId="39" borderId="72" xfId="61" applyFont="1" applyFill="1" applyBorder="1" applyAlignment="1">
      <alignment horizontal="center" vertical="center"/>
      <protection/>
    </xf>
    <xf numFmtId="37" fontId="16" fillId="39" borderId="85" xfId="61" applyFont="1" applyFill="1" applyBorder="1" applyAlignment="1">
      <alignment horizontal="center" vertical="center"/>
      <protection/>
    </xf>
    <xf numFmtId="37" fontId="16" fillId="39" borderId="74" xfId="61" applyFont="1" applyFill="1" applyBorder="1" applyAlignment="1">
      <alignment horizontal="center" vertical="center"/>
      <protection/>
    </xf>
    <xf numFmtId="37" fontId="16" fillId="39" borderId="0" xfId="61" applyFont="1" applyFill="1" applyBorder="1" applyAlignment="1">
      <alignment horizontal="center" vertical="center"/>
      <protection/>
    </xf>
    <xf numFmtId="37" fontId="41" fillId="33" borderId="0" xfId="46" applyNumberFormat="1" applyFont="1" applyFill="1" applyBorder="1" applyAlignment="1" applyProtection="1">
      <alignment horizontal="center" vertical="center"/>
      <protection/>
    </xf>
    <xf numFmtId="49" fontId="13" fillId="34" borderId="223" xfId="64" applyNumberFormat="1" applyFont="1" applyFill="1" applyBorder="1" applyAlignment="1">
      <alignment horizontal="center" vertical="center" wrapText="1"/>
      <protection/>
    </xf>
    <xf numFmtId="0" fontId="13" fillId="34" borderId="224" xfId="64" applyNumberFormat="1" applyFont="1" applyFill="1" applyBorder="1" applyAlignment="1">
      <alignment horizontal="center" vertical="center" wrapText="1"/>
      <protection/>
    </xf>
    <xf numFmtId="0" fontId="13" fillId="34" borderId="225" xfId="64" applyNumberFormat="1" applyFont="1" applyFill="1" applyBorder="1" applyAlignment="1">
      <alignment horizontal="center" vertical="center" wrapText="1"/>
      <protection/>
    </xf>
    <xf numFmtId="1" fontId="12" fillId="34" borderId="226" xfId="64" applyNumberFormat="1" applyFont="1" applyFill="1" applyBorder="1" applyAlignment="1">
      <alignment horizontal="center" vertical="center" wrapText="1"/>
      <protection/>
    </xf>
    <xf numFmtId="1" fontId="12" fillId="34" borderId="227" xfId="64" applyNumberFormat="1" applyFont="1" applyFill="1" applyBorder="1" applyAlignment="1">
      <alignment horizontal="center" vertical="center" wrapText="1"/>
      <protection/>
    </xf>
    <xf numFmtId="1" fontId="12" fillId="34" borderId="228" xfId="64" applyNumberFormat="1" applyFont="1" applyFill="1" applyBorder="1" applyAlignment="1">
      <alignment horizontal="center" vertical="center" wrapText="1"/>
      <protection/>
    </xf>
    <xf numFmtId="49" fontId="5" fillId="34" borderId="70" xfId="64" applyNumberFormat="1" applyFont="1" applyFill="1" applyBorder="1" applyAlignment="1">
      <alignment horizontal="center" vertical="center" wrapText="1"/>
      <protection/>
    </xf>
    <xf numFmtId="49" fontId="5" fillId="34" borderId="229" xfId="64" applyNumberFormat="1" applyFont="1" applyFill="1" applyBorder="1" applyAlignment="1">
      <alignment horizontal="center" vertical="center" wrapText="1"/>
      <protection/>
    </xf>
    <xf numFmtId="49" fontId="5" fillId="34" borderId="208" xfId="64" applyNumberFormat="1" applyFont="1" applyFill="1" applyBorder="1" applyAlignment="1">
      <alignment horizontal="center" vertical="center" wrapText="1"/>
      <protection/>
    </xf>
    <xf numFmtId="49" fontId="5" fillId="34" borderId="230" xfId="64" applyNumberFormat="1" applyFont="1" applyFill="1" applyBorder="1" applyAlignment="1">
      <alignment horizontal="center" vertical="center" wrapText="1"/>
      <protection/>
    </xf>
    <xf numFmtId="49" fontId="13" fillId="34" borderId="224" xfId="64" applyNumberFormat="1" applyFont="1" applyFill="1" applyBorder="1" applyAlignment="1">
      <alignment horizontal="center" vertical="center" wrapText="1"/>
      <protection/>
    </xf>
    <xf numFmtId="49" fontId="13" fillId="34" borderId="225" xfId="64" applyNumberFormat="1" applyFont="1" applyFill="1" applyBorder="1" applyAlignment="1">
      <alignment horizontal="center" vertical="center" wrapText="1"/>
      <protection/>
    </xf>
    <xf numFmtId="37" fontId="84" fillId="33" borderId="0" xfId="46" applyNumberFormat="1" applyFont="1" applyFill="1" applyBorder="1" applyAlignment="1" applyProtection="1">
      <alignment horizontal="center"/>
      <protection/>
    </xf>
    <xf numFmtId="0" fontId="5" fillId="34" borderId="223" xfId="64" applyFont="1" applyFill="1" applyBorder="1" applyAlignment="1">
      <alignment horizontal="center"/>
      <protection/>
    </xf>
    <xf numFmtId="0" fontId="5" fillId="34" borderId="224" xfId="64" applyFont="1" applyFill="1" applyBorder="1" applyAlignment="1">
      <alignment horizontal="center"/>
      <protection/>
    </xf>
    <xf numFmtId="0" fontId="5" fillId="34" borderId="11" xfId="64" applyFont="1" applyFill="1" applyBorder="1" applyAlignment="1">
      <alignment horizontal="center"/>
      <protection/>
    </xf>
    <xf numFmtId="0" fontId="5" fillId="34" borderId="231" xfId="64" applyFont="1" applyFill="1" applyBorder="1" applyAlignment="1">
      <alignment horizontal="center"/>
      <protection/>
    </xf>
    <xf numFmtId="0" fontId="5" fillId="34" borderId="232" xfId="64" applyFont="1" applyFill="1" applyBorder="1" applyAlignment="1">
      <alignment horizontal="center"/>
      <protection/>
    </xf>
    <xf numFmtId="0" fontId="19" fillId="34" borderId="226" xfId="64" applyFont="1" applyFill="1" applyBorder="1" applyAlignment="1">
      <alignment horizontal="center" vertical="center"/>
      <protection/>
    </xf>
    <xf numFmtId="0" fontId="19" fillId="34" borderId="11" xfId="64" applyFont="1" applyFill="1" applyBorder="1" applyAlignment="1">
      <alignment horizontal="center" vertical="center"/>
      <protection/>
    </xf>
    <xf numFmtId="0" fontId="19" fillId="34" borderId="231" xfId="64" applyFont="1" applyFill="1" applyBorder="1" applyAlignment="1">
      <alignment horizontal="center" vertical="center"/>
      <protection/>
    </xf>
    <xf numFmtId="0" fontId="16" fillId="34" borderId="228" xfId="64" applyFont="1" applyFill="1" applyBorder="1" applyAlignment="1">
      <alignment horizontal="center" vertical="center"/>
      <protection/>
    </xf>
    <xf numFmtId="0" fontId="16" fillId="34" borderId="86" xfId="64" applyFont="1" applyFill="1" applyBorder="1" applyAlignment="1">
      <alignment horizontal="center" vertical="center"/>
      <protection/>
    </xf>
    <xf numFmtId="0" fontId="16" fillId="34" borderId="233" xfId="64" applyFont="1" applyFill="1" applyBorder="1" applyAlignment="1">
      <alignment horizontal="center" vertical="center"/>
      <protection/>
    </xf>
    <xf numFmtId="49" fontId="12" fillId="34" borderId="223" xfId="64" applyNumberFormat="1" applyFont="1" applyFill="1" applyBorder="1" applyAlignment="1">
      <alignment horizontal="center" vertical="center" wrapText="1"/>
      <protection/>
    </xf>
    <xf numFmtId="49" fontId="12" fillId="34" borderId="224" xfId="64" applyNumberFormat="1" applyFont="1" applyFill="1" applyBorder="1" applyAlignment="1">
      <alignment horizontal="center" vertical="center" wrapText="1"/>
      <protection/>
    </xf>
    <xf numFmtId="49" fontId="12" fillId="34" borderId="225" xfId="64" applyNumberFormat="1" applyFont="1" applyFill="1" applyBorder="1" applyAlignment="1">
      <alignment horizontal="center" vertical="center" wrapText="1"/>
      <protection/>
    </xf>
    <xf numFmtId="1" fontId="5" fillId="34" borderId="226" xfId="64" applyNumberFormat="1" applyFont="1" applyFill="1" applyBorder="1" applyAlignment="1">
      <alignment horizontal="center" vertical="center" wrapText="1"/>
      <protection/>
    </xf>
    <xf numFmtId="1" fontId="5" fillId="34" borderId="227" xfId="64" applyNumberFormat="1" applyFont="1" applyFill="1" applyBorder="1" applyAlignment="1">
      <alignment horizontal="center" vertical="center" wrapText="1"/>
      <protection/>
    </xf>
    <xf numFmtId="1" fontId="5" fillId="34" borderId="228" xfId="64" applyNumberFormat="1" applyFont="1" applyFill="1" applyBorder="1" applyAlignment="1">
      <alignment horizontal="center" vertical="center" wrapText="1"/>
      <protection/>
    </xf>
    <xf numFmtId="49" fontId="16" fillId="34" borderId="225" xfId="58" applyNumberFormat="1" applyFont="1" applyFill="1" applyBorder="1" applyAlignment="1">
      <alignment horizontal="center" vertical="center" wrapText="1"/>
      <protection/>
    </xf>
    <xf numFmtId="49" fontId="16" fillId="34" borderId="10" xfId="58" applyNumberFormat="1" applyFont="1" applyFill="1" applyBorder="1" applyAlignment="1">
      <alignment horizontal="center" vertical="center" wrapText="1"/>
      <protection/>
    </xf>
    <xf numFmtId="1" fontId="16" fillId="34" borderId="234" xfId="58" applyNumberFormat="1" applyFont="1" applyFill="1" applyBorder="1" applyAlignment="1">
      <alignment horizontal="center" vertical="center" wrapText="1"/>
      <protection/>
    </xf>
    <xf numFmtId="1" fontId="16" fillId="34" borderId="235" xfId="58" applyNumberFormat="1" applyFont="1" applyFill="1" applyBorder="1" applyAlignment="1">
      <alignment horizontal="center" vertical="center" wrapText="1"/>
      <protection/>
    </xf>
    <xf numFmtId="0" fontId="23" fillId="34" borderId="236" xfId="58" applyFont="1" applyFill="1" applyBorder="1" applyAlignment="1">
      <alignment horizontal="center" vertical="center" wrapText="1"/>
      <protection/>
    </xf>
    <xf numFmtId="0" fontId="17" fillId="34" borderId="211" xfId="58" applyFont="1" applyFill="1" applyBorder="1" applyAlignment="1">
      <alignment horizontal="center"/>
      <protection/>
    </xf>
    <xf numFmtId="0" fontId="17" fillId="34" borderId="237" xfId="58" applyFont="1" applyFill="1" applyBorder="1" applyAlignment="1">
      <alignment horizontal="center"/>
      <protection/>
    </xf>
    <xf numFmtId="0" fontId="17" fillId="34" borderId="215" xfId="58" applyFont="1" applyFill="1" applyBorder="1" applyAlignment="1">
      <alignment horizontal="center"/>
      <protection/>
    </xf>
    <xf numFmtId="0" fontId="17" fillId="34" borderId="238" xfId="58" applyFont="1" applyFill="1" applyBorder="1" applyAlignment="1">
      <alignment horizontal="center"/>
      <protection/>
    </xf>
    <xf numFmtId="0" fontId="17" fillId="34" borderId="239" xfId="58" applyFont="1" applyFill="1" applyBorder="1" applyAlignment="1">
      <alignment horizontal="center"/>
      <protection/>
    </xf>
    <xf numFmtId="49" fontId="16" fillId="34" borderId="240" xfId="58" applyNumberFormat="1" applyFont="1" applyFill="1" applyBorder="1" applyAlignment="1">
      <alignment horizontal="center" vertical="center" wrapText="1"/>
      <protection/>
    </xf>
    <xf numFmtId="0" fontId="24" fillId="0" borderId="241" xfId="58" applyFont="1" applyBorder="1" applyAlignment="1">
      <alignment horizontal="center" vertical="center" wrapText="1"/>
      <protection/>
    </xf>
    <xf numFmtId="49" fontId="16" fillId="34" borderId="13" xfId="58" applyNumberFormat="1" applyFont="1" applyFill="1" applyBorder="1" applyAlignment="1">
      <alignment horizontal="center" vertical="center" wrapText="1"/>
      <protection/>
    </xf>
    <xf numFmtId="49" fontId="16" fillId="34" borderId="242" xfId="58" applyNumberFormat="1" applyFont="1" applyFill="1" applyBorder="1" applyAlignment="1">
      <alignment horizontal="center" vertical="center" wrapText="1"/>
      <protection/>
    </xf>
    <xf numFmtId="0" fontId="19" fillId="34" borderId="72" xfId="58" applyFont="1" applyFill="1" applyBorder="1" applyAlignment="1">
      <alignment horizontal="center" vertical="center"/>
      <protection/>
    </xf>
    <xf numFmtId="0" fontId="19" fillId="34" borderId="85" xfId="58" applyFont="1" applyFill="1" applyBorder="1" applyAlignment="1">
      <alignment horizontal="center" vertical="center"/>
      <protection/>
    </xf>
    <xf numFmtId="0" fontId="19" fillId="34" borderId="73" xfId="58" applyFont="1" applyFill="1" applyBorder="1" applyAlignment="1">
      <alignment horizontal="center" vertical="center"/>
      <protection/>
    </xf>
    <xf numFmtId="1" fontId="13" fillId="34" borderId="243" xfId="58" applyNumberFormat="1" applyFont="1" applyFill="1" applyBorder="1" applyAlignment="1">
      <alignment horizontal="center" vertical="center" wrapText="1"/>
      <protection/>
    </xf>
    <xf numFmtId="0" fontId="14" fillId="34" borderId="244" xfId="58" applyFont="1" applyFill="1" applyBorder="1" applyAlignment="1">
      <alignment vertical="center"/>
      <protection/>
    </xf>
    <xf numFmtId="0" fontId="14" fillId="34" borderId="245" xfId="58" applyFont="1" applyFill="1" applyBorder="1" applyAlignment="1">
      <alignment vertical="center"/>
      <protection/>
    </xf>
    <xf numFmtId="0" fontId="14" fillId="34" borderId="246" xfId="58" applyFont="1" applyFill="1" applyBorder="1" applyAlignment="1">
      <alignment vertical="center"/>
      <protection/>
    </xf>
    <xf numFmtId="49" fontId="13" fillId="34" borderId="247" xfId="58" applyNumberFormat="1" applyFont="1" applyFill="1" applyBorder="1" applyAlignment="1">
      <alignment horizontal="center" vertical="center" wrapText="1"/>
      <protection/>
    </xf>
    <xf numFmtId="49" fontId="13" fillId="34" borderId="248" xfId="58" applyNumberFormat="1" applyFont="1" applyFill="1" applyBorder="1" applyAlignment="1">
      <alignment horizontal="center" vertical="center" wrapText="1"/>
      <protection/>
    </xf>
    <xf numFmtId="49" fontId="13" fillId="34" borderId="249" xfId="58" applyNumberFormat="1" applyFont="1" applyFill="1" applyBorder="1" applyAlignment="1">
      <alignment horizontal="center" vertical="center" wrapText="1"/>
      <protection/>
    </xf>
    <xf numFmtId="49" fontId="13" fillId="34" borderId="250" xfId="58" applyNumberFormat="1" applyFont="1" applyFill="1" applyBorder="1" applyAlignment="1">
      <alignment horizontal="center" vertical="center" wrapText="1"/>
      <protection/>
    </xf>
    <xf numFmtId="49" fontId="13" fillId="34" borderId="251" xfId="58" applyNumberFormat="1" applyFont="1" applyFill="1" applyBorder="1" applyAlignment="1">
      <alignment horizontal="center" vertical="center" wrapText="1"/>
      <protection/>
    </xf>
    <xf numFmtId="0" fontId="16" fillId="34" borderId="78" xfId="58" applyFont="1" applyFill="1" applyBorder="1" applyAlignment="1">
      <alignment horizontal="center" vertical="center"/>
      <protection/>
    </xf>
    <xf numFmtId="0" fontId="16" fillId="34" borderId="87" xfId="58" applyFont="1" applyFill="1" applyBorder="1" applyAlignment="1">
      <alignment horizontal="center" vertical="center"/>
      <protection/>
    </xf>
    <xf numFmtId="0" fontId="16" fillId="34" borderId="79" xfId="58" applyFont="1" applyFill="1" applyBorder="1" applyAlignment="1">
      <alignment horizontal="center" vertical="center"/>
      <protection/>
    </xf>
    <xf numFmtId="49" fontId="13" fillId="34" borderId="252" xfId="58" applyNumberFormat="1" applyFont="1" applyFill="1" applyBorder="1" applyAlignment="1">
      <alignment horizontal="center" vertical="center" wrapText="1"/>
      <protection/>
    </xf>
    <xf numFmtId="49" fontId="13" fillId="34" borderId="253" xfId="58" applyNumberFormat="1" applyFont="1" applyFill="1" applyBorder="1" applyAlignment="1">
      <alignment horizontal="center" vertical="center" wrapText="1"/>
      <protection/>
    </xf>
    <xf numFmtId="0" fontId="28" fillId="34" borderId="74" xfId="58" applyFont="1" applyFill="1" applyBorder="1" applyAlignment="1">
      <alignment horizontal="center" vertical="center"/>
      <protection/>
    </xf>
    <xf numFmtId="0" fontId="28" fillId="34" borderId="0" xfId="58" applyFont="1" applyFill="1" applyBorder="1" applyAlignment="1">
      <alignment horizontal="center" vertical="center"/>
      <protection/>
    </xf>
    <xf numFmtId="0" fontId="28" fillId="34" borderId="75" xfId="58" applyFont="1" applyFill="1" applyBorder="1" applyAlignment="1">
      <alignment horizontal="center" vertical="center"/>
      <protection/>
    </xf>
    <xf numFmtId="1" fontId="13" fillId="34" borderId="226" xfId="64" applyNumberFormat="1" applyFont="1" applyFill="1" applyBorder="1" applyAlignment="1">
      <alignment horizontal="center" vertical="center" wrapText="1"/>
      <protection/>
    </xf>
    <xf numFmtId="1" fontId="13" fillId="34" borderId="227" xfId="64" applyNumberFormat="1" applyFont="1" applyFill="1" applyBorder="1" applyAlignment="1">
      <alignment horizontal="center" vertical="center" wrapText="1"/>
      <protection/>
    </xf>
    <xf numFmtId="1" fontId="13" fillId="34" borderId="228" xfId="64" applyNumberFormat="1" applyFont="1" applyFill="1" applyBorder="1" applyAlignment="1">
      <alignment horizontal="center" vertical="center" wrapText="1"/>
      <protection/>
    </xf>
    <xf numFmtId="0" fontId="28" fillId="34" borderId="122" xfId="65" applyFont="1" applyFill="1" applyBorder="1" applyAlignment="1">
      <alignment horizontal="center" vertical="center"/>
      <protection/>
    </xf>
    <xf numFmtId="0" fontId="28" fillId="34" borderId="86" xfId="65" applyFont="1" applyFill="1" applyBorder="1" applyAlignment="1">
      <alignment horizontal="center" vertical="center"/>
      <protection/>
    </xf>
    <xf numFmtId="0" fontId="28" fillId="34" borderId="123" xfId="65" applyFont="1" applyFill="1" applyBorder="1" applyAlignment="1">
      <alignment horizontal="center" vertical="center"/>
      <protection/>
    </xf>
    <xf numFmtId="0" fontId="12" fillId="34" borderId="223" xfId="64" applyFont="1" applyFill="1" applyBorder="1" applyAlignment="1">
      <alignment horizontal="center"/>
      <protection/>
    </xf>
    <xf numFmtId="0" fontId="12" fillId="34" borderId="224" xfId="64" applyFont="1" applyFill="1" applyBorder="1" applyAlignment="1">
      <alignment horizontal="center"/>
      <protection/>
    </xf>
    <xf numFmtId="0" fontId="12" fillId="34" borderId="11" xfId="64" applyFont="1" applyFill="1" applyBorder="1" applyAlignment="1">
      <alignment horizontal="center"/>
      <protection/>
    </xf>
    <xf numFmtId="0" fontId="12" fillId="34" borderId="231" xfId="64" applyFont="1" applyFill="1" applyBorder="1" applyAlignment="1">
      <alignment horizontal="center"/>
      <protection/>
    </xf>
    <xf numFmtId="0" fontId="12" fillId="34" borderId="232" xfId="64" applyFont="1" applyFill="1" applyBorder="1" applyAlignment="1">
      <alignment horizontal="center"/>
      <protection/>
    </xf>
    <xf numFmtId="0" fontId="28" fillId="34" borderId="72" xfId="65" applyFont="1" applyFill="1" applyBorder="1" applyAlignment="1">
      <alignment horizontal="center" vertical="center"/>
      <protection/>
    </xf>
    <xf numFmtId="0" fontId="28" fillId="34" borderId="85" xfId="65" applyFont="1" applyFill="1" applyBorder="1" applyAlignment="1">
      <alignment horizontal="center" vertical="center"/>
      <protection/>
    </xf>
    <xf numFmtId="0" fontId="28" fillId="34" borderId="73" xfId="65" applyFont="1" applyFill="1" applyBorder="1" applyAlignment="1">
      <alignment horizontal="center" vertical="center"/>
      <protection/>
    </xf>
    <xf numFmtId="1" fontId="13" fillId="34" borderId="117" xfId="64" applyNumberFormat="1" applyFont="1" applyFill="1" applyBorder="1" applyAlignment="1">
      <alignment horizontal="center" vertical="center" wrapText="1"/>
      <protection/>
    </xf>
    <xf numFmtId="1" fontId="13" fillId="34" borderId="74" xfId="64" applyNumberFormat="1" applyFont="1" applyFill="1" applyBorder="1" applyAlignment="1">
      <alignment horizontal="center" vertical="center" wrapText="1"/>
      <protection/>
    </xf>
    <xf numFmtId="1" fontId="13" fillId="34" borderId="122" xfId="64" applyNumberFormat="1" applyFont="1" applyFill="1" applyBorder="1" applyAlignment="1">
      <alignment horizontal="center" vertical="center" wrapText="1"/>
      <protection/>
    </xf>
    <xf numFmtId="0" fontId="13" fillId="34" borderId="223" xfId="64" applyFont="1" applyFill="1" applyBorder="1" applyAlignment="1">
      <alignment horizontal="center" vertical="center"/>
      <protection/>
    </xf>
    <xf numFmtId="0" fontId="13" fillId="34" borderId="224" xfId="64" applyFont="1" applyFill="1" applyBorder="1" applyAlignment="1">
      <alignment horizontal="center" vertical="center"/>
      <protection/>
    </xf>
    <xf numFmtId="0" fontId="13" fillId="34" borderId="11" xfId="64" applyFont="1" applyFill="1" applyBorder="1" applyAlignment="1">
      <alignment horizontal="center" vertical="center"/>
      <protection/>
    </xf>
    <xf numFmtId="0" fontId="13" fillId="34" borderId="231" xfId="64" applyFont="1" applyFill="1" applyBorder="1" applyAlignment="1">
      <alignment horizontal="center" vertical="center"/>
      <protection/>
    </xf>
    <xf numFmtId="0" fontId="13" fillId="34" borderId="232" xfId="64" applyFont="1" applyFill="1" applyBorder="1" applyAlignment="1">
      <alignment horizontal="center" vertical="center"/>
      <protection/>
    </xf>
    <xf numFmtId="49" fontId="13" fillId="34" borderId="31" xfId="58" applyNumberFormat="1" applyFont="1" applyFill="1" applyBorder="1" applyAlignment="1">
      <alignment horizontal="center" vertical="center" wrapText="1"/>
      <protection/>
    </xf>
    <xf numFmtId="49" fontId="13" fillId="34" borderId="254" xfId="58" applyNumberFormat="1" applyFont="1" applyFill="1" applyBorder="1" applyAlignment="1">
      <alignment horizontal="center" vertical="center" wrapText="1"/>
      <protection/>
    </xf>
    <xf numFmtId="1" fontId="12" fillId="34" borderId="162" xfId="58" applyNumberFormat="1" applyFont="1" applyFill="1" applyBorder="1" applyAlignment="1">
      <alignment horizontal="center" vertical="center" wrapText="1"/>
      <protection/>
    </xf>
    <xf numFmtId="1" fontId="12" fillId="34" borderId="40" xfId="58" applyNumberFormat="1" applyFont="1" applyFill="1" applyBorder="1" applyAlignment="1">
      <alignment horizontal="center" vertical="center" wrapText="1"/>
      <protection/>
    </xf>
    <xf numFmtId="0" fontId="6" fillId="34" borderId="14" xfId="58" applyFont="1" applyFill="1" applyBorder="1" applyAlignment="1">
      <alignment horizontal="center" vertical="center" wrapText="1"/>
      <protection/>
    </xf>
    <xf numFmtId="1" fontId="12" fillId="34" borderId="32" xfId="58" applyNumberFormat="1" applyFont="1" applyFill="1" applyBorder="1" applyAlignment="1">
      <alignment horizontal="center" vertical="center" wrapText="1"/>
      <protection/>
    </xf>
    <xf numFmtId="1" fontId="12" fillId="34" borderId="220" xfId="58" applyNumberFormat="1" applyFont="1" applyFill="1" applyBorder="1" applyAlignment="1">
      <alignment horizontal="center" vertical="center" wrapText="1"/>
      <protection/>
    </xf>
    <xf numFmtId="0" fontId="6" fillId="34" borderId="255" xfId="58" applyFont="1" applyFill="1" applyBorder="1" applyAlignment="1">
      <alignment horizontal="center" vertical="center" wrapText="1"/>
      <protection/>
    </xf>
    <xf numFmtId="0" fontId="13" fillId="34" borderId="211" xfId="58" applyFont="1" applyFill="1" applyBorder="1" applyAlignment="1">
      <alignment horizontal="center"/>
      <protection/>
    </xf>
    <xf numFmtId="0" fontId="13" fillId="34" borderId="237" xfId="58" applyFont="1" applyFill="1" applyBorder="1" applyAlignment="1">
      <alignment horizontal="center"/>
      <protection/>
    </xf>
    <xf numFmtId="0" fontId="13" fillId="34" borderId="215" xfId="58" applyFont="1" applyFill="1" applyBorder="1" applyAlignment="1">
      <alignment horizontal="center"/>
      <protection/>
    </xf>
    <xf numFmtId="0" fontId="13" fillId="34" borderId="214" xfId="58" applyFont="1" applyFill="1" applyBorder="1" applyAlignment="1">
      <alignment horizontal="center"/>
      <protection/>
    </xf>
    <xf numFmtId="0" fontId="13" fillId="34" borderId="238" xfId="58" applyFont="1" applyFill="1" applyBorder="1" applyAlignment="1">
      <alignment horizontal="center"/>
      <protection/>
    </xf>
    <xf numFmtId="49" fontId="16" fillId="34" borderId="256" xfId="58" applyNumberFormat="1" applyFont="1" applyFill="1" applyBorder="1" applyAlignment="1">
      <alignment horizontal="center" vertical="center" wrapText="1"/>
      <protection/>
    </xf>
    <xf numFmtId="0" fontId="24" fillId="0" borderId="257" xfId="58" applyFont="1" applyBorder="1" applyAlignment="1">
      <alignment horizontal="center" vertical="center" wrapText="1"/>
      <protection/>
    </xf>
    <xf numFmtId="0" fontId="28" fillId="34" borderId="72" xfId="58" applyFont="1" applyFill="1" applyBorder="1" applyAlignment="1">
      <alignment horizontal="center" vertical="center"/>
      <protection/>
    </xf>
    <xf numFmtId="0" fontId="28" fillId="34" borderId="85" xfId="58" applyFont="1" applyFill="1" applyBorder="1" applyAlignment="1">
      <alignment horizontal="center" vertical="center"/>
      <protection/>
    </xf>
    <xf numFmtId="0" fontId="28" fillId="34" borderId="73" xfId="58" applyFont="1" applyFill="1" applyBorder="1" applyAlignment="1">
      <alignment horizontal="center" vertical="center"/>
      <protection/>
    </xf>
    <xf numFmtId="1" fontId="13" fillId="34" borderId="26" xfId="58" applyNumberFormat="1" applyFont="1" applyFill="1" applyBorder="1" applyAlignment="1">
      <alignment horizontal="center" vertical="center" wrapText="1"/>
      <protection/>
    </xf>
    <xf numFmtId="1" fontId="13" fillId="34" borderId="116" xfId="58" applyNumberFormat="1" applyFont="1" applyFill="1" applyBorder="1" applyAlignment="1">
      <alignment horizontal="center" vertical="center" wrapText="1"/>
      <protection/>
    </xf>
    <xf numFmtId="0" fontId="14" fillId="34" borderId="82" xfId="58" applyFont="1" applyFill="1" applyBorder="1" applyAlignment="1">
      <alignment horizontal="center" vertical="center" wrapText="1"/>
      <protection/>
    </xf>
    <xf numFmtId="49" fontId="13" fillId="34" borderId="258" xfId="58" applyNumberFormat="1" applyFont="1" applyFill="1" applyBorder="1" applyAlignment="1">
      <alignment horizontal="center" vertical="center" wrapText="1"/>
      <protection/>
    </xf>
    <xf numFmtId="49" fontId="13" fillId="34" borderId="259" xfId="58" applyNumberFormat="1" applyFont="1" applyFill="1" applyBorder="1" applyAlignment="1">
      <alignment horizontal="center" vertical="center" wrapText="1"/>
      <protection/>
    </xf>
    <xf numFmtId="49" fontId="13" fillId="34" borderId="260" xfId="58" applyNumberFormat="1" applyFont="1" applyFill="1" applyBorder="1" applyAlignment="1">
      <alignment horizontal="center" vertical="center" wrapText="1"/>
      <protection/>
    </xf>
    <xf numFmtId="0" fontId="16" fillId="34" borderId="74" xfId="58" applyFont="1" applyFill="1" applyBorder="1" applyAlignment="1">
      <alignment horizontal="center" vertical="center"/>
      <protection/>
    </xf>
    <xf numFmtId="0" fontId="16" fillId="34" borderId="0" xfId="58" applyFont="1" applyFill="1" applyBorder="1" applyAlignment="1">
      <alignment horizontal="center" vertical="center"/>
      <protection/>
    </xf>
    <xf numFmtId="0" fontId="16" fillId="34" borderId="75" xfId="58" applyFont="1" applyFill="1" applyBorder="1" applyAlignment="1">
      <alignment horizontal="center" vertical="center"/>
      <protection/>
    </xf>
    <xf numFmtId="49" fontId="16" fillId="34" borderId="31" xfId="58" applyNumberFormat="1" applyFont="1" applyFill="1" applyBorder="1" applyAlignment="1">
      <alignment horizontal="center" vertical="center" wrapText="1"/>
      <protection/>
    </xf>
    <xf numFmtId="49" fontId="16" fillId="34" borderId="254" xfId="58" applyNumberFormat="1" applyFont="1" applyFill="1" applyBorder="1" applyAlignment="1">
      <alignment horizontal="center" vertical="center" wrapText="1"/>
      <protection/>
    </xf>
    <xf numFmtId="1" fontId="17" fillId="34" borderId="243" xfId="58" applyNumberFormat="1" applyFont="1" applyFill="1" applyBorder="1" applyAlignment="1">
      <alignment horizontal="center" vertical="center" wrapText="1"/>
      <protection/>
    </xf>
    <xf numFmtId="0" fontId="25" fillId="34" borderId="244" xfId="58" applyFont="1" applyFill="1" applyBorder="1" applyAlignment="1">
      <alignment vertical="center"/>
      <protection/>
    </xf>
    <xf numFmtId="0" fontId="25" fillId="34" borderId="245" xfId="58" applyFont="1" applyFill="1" applyBorder="1" applyAlignment="1">
      <alignment vertical="center"/>
      <protection/>
    </xf>
    <xf numFmtId="0" fontId="25" fillId="34" borderId="246" xfId="58" applyFont="1" applyFill="1" applyBorder="1" applyAlignment="1">
      <alignment vertical="center"/>
      <protection/>
    </xf>
    <xf numFmtId="49" fontId="16" fillId="34" borderId="261" xfId="58" applyNumberFormat="1" applyFont="1" applyFill="1" applyBorder="1" applyAlignment="1">
      <alignment horizontal="center" vertical="center" wrapText="1"/>
      <protection/>
    </xf>
    <xf numFmtId="1" fontId="16" fillId="34" borderId="243" xfId="58" applyNumberFormat="1" applyFont="1" applyFill="1" applyBorder="1" applyAlignment="1">
      <alignment horizontal="center" vertical="center" wrapText="1"/>
      <protection/>
    </xf>
    <xf numFmtId="0" fontId="23" fillId="34" borderId="244" xfId="58" applyFont="1" applyFill="1" applyBorder="1" applyAlignment="1">
      <alignment vertical="center"/>
      <protection/>
    </xf>
    <xf numFmtId="0" fontId="23" fillId="34" borderId="245" xfId="58" applyFont="1" applyFill="1" applyBorder="1" applyAlignment="1">
      <alignment vertical="center"/>
      <protection/>
    </xf>
    <xf numFmtId="0" fontId="23" fillId="34" borderId="246" xfId="58" applyFont="1" applyFill="1" applyBorder="1" applyAlignment="1">
      <alignment vertical="center"/>
      <protection/>
    </xf>
    <xf numFmtId="49" fontId="16" fillId="34" borderId="262" xfId="58" applyNumberFormat="1" applyFont="1" applyFill="1" applyBorder="1" applyAlignment="1">
      <alignment horizontal="center" vertical="center" wrapText="1"/>
      <protection/>
    </xf>
    <xf numFmtId="49" fontId="16" fillId="34" borderId="224" xfId="58" applyNumberFormat="1" applyFont="1" applyFill="1" applyBorder="1" applyAlignment="1">
      <alignment horizontal="center" vertical="center" wrapText="1"/>
      <protection/>
    </xf>
    <xf numFmtId="49" fontId="16" fillId="34" borderId="232" xfId="58" applyNumberFormat="1" applyFont="1" applyFill="1" applyBorder="1" applyAlignment="1">
      <alignment horizontal="center" vertical="center" wrapText="1"/>
      <protection/>
    </xf>
    <xf numFmtId="1" fontId="16" fillId="34" borderId="263" xfId="58" applyNumberFormat="1" applyFont="1" applyFill="1" applyBorder="1" applyAlignment="1">
      <alignment horizontal="center" vertical="center" wrapText="1"/>
      <protection/>
    </xf>
    <xf numFmtId="1" fontId="16" fillId="34" borderId="264" xfId="58" applyNumberFormat="1" applyFont="1" applyFill="1" applyBorder="1" applyAlignment="1">
      <alignment horizontal="center" vertical="center" wrapText="1"/>
      <protection/>
    </xf>
    <xf numFmtId="49" fontId="16" fillId="34" borderId="223" xfId="58" applyNumberFormat="1" applyFont="1" applyFill="1" applyBorder="1" applyAlignment="1">
      <alignment horizontal="center" vertical="center" wrapText="1"/>
      <protection/>
    </xf>
    <xf numFmtId="49" fontId="13" fillId="34" borderId="265" xfId="58" applyNumberFormat="1" applyFont="1" applyFill="1" applyBorder="1" applyAlignment="1">
      <alignment horizontal="center" vertical="center" wrapText="1"/>
      <protection/>
    </xf>
    <xf numFmtId="49" fontId="16" fillId="34" borderId="241" xfId="58" applyNumberFormat="1" applyFont="1" applyFill="1" applyBorder="1" applyAlignment="1">
      <alignment horizontal="center" vertical="center" wrapText="1"/>
      <protection/>
    </xf>
    <xf numFmtId="1" fontId="16" fillId="34" borderId="266" xfId="58" applyNumberFormat="1" applyFont="1" applyFill="1" applyBorder="1" applyAlignment="1">
      <alignment horizontal="center" vertical="center" wrapText="1"/>
      <protection/>
    </xf>
    <xf numFmtId="1" fontId="16" fillId="34" borderId="216" xfId="58" applyNumberFormat="1" applyFont="1" applyFill="1" applyBorder="1" applyAlignment="1">
      <alignment horizontal="center" vertical="center" wrapText="1"/>
      <protection/>
    </xf>
    <xf numFmtId="1" fontId="16" fillId="34" borderId="267" xfId="58" applyNumberFormat="1" applyFont="1" applyFill="1" applyBorder="1" applyAlignment="1">
      <alignment horizontal="center" vertical="center" wrapText="1"/>
      <protection/>
    </xf>
    <xf numFmtId="0" fontId="17" fillId="34" borderId="268" xfId="58" applyFont="1" applyFill="1" applyBorder="1" applyAlignment="1">
      <alignment horizontal="center"/>
      <protection/>
    </xf>
    <xf numFmtId="0" fontId="17" fillId="34" borderId="212" xfId="58" applyFont="1" applyFill="1" applyBorder="1" applyAlignment="1">
      <alignment horizontal="center"/>
      <protection/>
    </xf>
    <xf numFmtId="0" fontId="17" fillId="34" borderId="269" xfId="58" applyFont="1" applyFill="1" applyBorder="1" applyAlignment="1">
      <alignment horizontal="center"/>
      <protection/>
    </xf>
    <xf numFmtId="0" fontId="17" fillId="34" borderId="270" xfId="58" applyFont="1" applyFill="1" applyBorder="1" applyAlignment="1">
      <alignment horizontal="center"/>
      <protection/>
    </xf>
    <xf numFmtId="0" fontId="43" fillId="37" borderId="216" xfId="58" applyNumberFormat="1" applyFont="1" applyFill="1" applyBorder="1" applyAlignment="1">
      <alignment vertical="center"/>
      <protection/>
    </xf>
    <xf numFmtId="3" fontId="43" fillId="37" borderId="217" xfId="58" applyNumberFormat="1" applyFont="1" applyFill="1" applyBorder="1" applyAlignment="1">
      <alignment vertical="center"/>
      <protection/>
    </xf>
    <xf numFmtId="3" fontId="43" fillId="37" borderId="0" xfId="58" applyNumberFormat="1" applyFont="1" applyFill="1" applyBorder="1" applyAlignment="1">
      <alignment vertical="center"/>
      <protection/>
    </xf>
    <xf numFmtId="3" fontId="43" fillId="37" borderId="218" xfId="58" applyNumberFormat="1" applyFont="1" applyFill="1" applyBorder="1" applyAlignment="1">
      <alignment vertical="center"/>
      <protection/>
    </xf>
    <xf numFmtId="187" fontId="43" fillId="37" borderId="220" xfId="58" applyNumberFormat="1" applyFont="1" applyFill="1" applyBorder="1" applyAlignment="1">
      <alignment vertical="center"/>
      <protection/>
    </xf>
    <xf numFmtId="10" fontId="43" fillId="37" borderId="116" xfId="58" applyNumberFormat="1" applyFont="1" applyFill="1" applyBorder="1" applyAlignment="1">
      <alignment horizontal="right" vertical="center"/>
      <protection/>
    </xf>
    <xf numFmtId="187" fontId="43" fillId="36" borderId="271" xfId="58" applyNumberFormat="1" applyFont="1" applyFill="1" applyBorder="1" applyAlignment="1">
      <alignment vertical="center"/>
      <protection/>
    </xf>
    <xf numFmtId="10" fontId="43" fillId="36" borderId="272" xfId="58" applyNumberFormat="1" applyFont="1" applyFill="1" applyBorder="1" applyAlignment="1">
      <alignment horizontal="right" vertical="center"/>
      <protection/>
    </xf>
    <xf numFmtId="10" fontId="43" fillId="36" borderId="273" xfId="58" applyNumberFormat="1" applyFont="1" applyFill="1" applyBorder="1" applyAlignment="1">
      <alignment horizontal="right" vertical="center"/>
      <protection/>
    </xf>
    <xf numFmtId="10" fontId="3" fillId="2" borderId="148" xfId="58" applyNumberFormat="1" applyFont="1" applyFill="1" applyBorder="1" applyAlignment="1">
      <alignment horizontal="right"/>
      <protection/>
    </xf>
    <xf numFmtId="0" fontId="40" fillId="36" borderId="216" xfId="58" applyNumberFormat="1" applyFont="1" applyFill="1" applyBorder="1" applyAlignment="1">
      <alignment vertical="center"/>
      <protection/>
    </xf>
    <xf numFmtId="0" fontId="43" fillId="36" borderId="216" xfId="58" applyNumberFormat="1" applyFont="1" applyFill="1" applyBorder="1" applyAlignment="1">
      <alignment vertical="center"/>
      <protection/>
    </xf>
    <xf numFmtId="3" fontId="43" fillId="36" borderId="217" xfId="58" applyNumberFormat="1" applyFont="1" applyFill="1" applyBorder="1" applyAlignment="1">
      <alignment vertical="center"/>
      <protection/>
    </xf>
    <xf numFmtId="3" fontId="43" fillId="36" borderId="0" xfId="58" applyNumberFormat="1" applyFont="1" applyFill="1" applyBorder="1" applyAlignment="1">
      <alignment vertical="center"/>
      <protection/>
    </xf>
    <xf numFmtId="3" fontId="43" fillId="36" borderId="218" xfId="58" applyNumberFormat="1" applyFont="1" applyFill="1" applyBorder="1" applyAlignment="1">
      <alignment vertical="center"/>
      <protection/>
    </xf>
    <xf numFmtId="3" fontId="43" fillId="36" borderId="219" xfId="58" applyNumberFormat="1" applyFont="1" applyFill="1" applyBorder="1" applyAlignment="1">
      <alignment vertical="center"/>
      <protection/>
    </xf>
    <xf numFmtId="187" fontId="43" fillId="36" borderId="220" xfId="58" applyNumberFormat="1" applyFont="1" applyFill="1" applyBorder="1" applyAlignment="1">
      <alignment vertical="center"/>
      <protection/>
    </xf>
    <xf numFmtId="10" fontId="43" fillId="36" borderId="40" xfId="58" applyNumberFormat="1" applyFont="1" applyFill="1" applyBorder="1" applyAlignment="1">
      <alignment horizontal="right" vertical="center"/>
      <protection/>
    </xf>
    <xf numFmtId="3" fontId="43" fillId="36" borderId="274" xfId="58" applyNumberFormat="1" applyFont="1" applyFill="1" applyBorder="1" applyAlignment="1">
      <alignment vertical="center"/>
      <protection/>
    </xf>
    <xf numFmtId="187" fontId="43" fillId="36" borderId="40" xfId="58" applyNumberFormat="1" applyFont="1" applyFill="1" applyBorder="1" applyAlignment="1">
      <alignment vertical="center"/>
      <protection/>
    </xf>
    <xf numFmtId="0" fontId="6" fillId="2" borderId="275" xfId="58" applyFont="1" applyFill="1" applyBorder="1">
      <alignment/>
      <protection/>
    </xf>
    <xf numFmtId="0" fontId="6" fillId="2" borderId="276" xfId="58" applyFont="1" applyFill="1" applyBorder="1">
      <alignment/>
      <protection/>
    </xf>
    <xf numFmtId="0" fontId="6" fillId="2" borderId="277" xfId="58" applyFont="1" applyFill="1" applyBorder="1">
      <alignment/>
      <protection/>
    </xf>
    <xf numFmtId="0" fontId="40" fillId="36" borderId="0" xfId="58" applyFont="1" applyFill="1" applyAlignment="1">
      <alignment vertical="center"/>
      <protection/>
    </xf>
    <xf numFmtId="0" fontId="43" fillId="36" borderId="93" xfId="58" applyNumberFormat="1" applyFont="1" applyFill="1" applyBorder="1" applyAlignment="1">
      <alignment vertical="center"/>
      <protection/>
    </xf>
    <xf numFmtId="3" fontId="143" fillId="2" borderId="85" xfId="61" applyNumberFormat="1" applyFont="1" applyFill="1" applyBorder="1">
      <alignment/>
      <protection/>
    </xf>
    <xf numFmtId="3" fontId="143" fillId="2" borderId="0" xfId="61" applyNumberFormat="1" applyFont="1" applyFill="1" applyBorder="1">
      <alignment/>
      <protection/>
    </xf>
    <xf numFmtId="3" fontId="143" fillId="2" borderId="11" xfId="61" applyNumberFormat="1" applyFont="1" applyFill="1" applyBorder="1">
      <alignment/>
      <protection/>
    </xf>
    <xf numFmtId="37" fontId="143" fillId="2" borderId="11" xfId="61" applyFont="1" applyFill="1" applyBorder="1" applyAlignment="1" applyProtection="1">
      <alignment horizontal="right"/>
      <protection/>
    </xf>
    <xf numFmtId="3" fontId="143" fillId="2" borderId="0" xfId="61" applyNumberFormat="1" applyFont="1" applyFill="1" applyBorder="1" applyAlignment="1">
      <alignment horizontal="right"/>
      <protection/>
    </xf>
    <xf numFmtId="3" fontId="143" fillId="2" borderId="86" xfId="61" applyNumberFormat="1" applyFont="1" applyFill="1" applyBorder="1" applyAlignment="1">
      <alignment horizontal="right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_Cuadro 1.1 Comportamiento pasajeros y carga MARZO 2009" xfId="61"/>
    <cellStyle name="Normal_Cuadro 1.1 Comportamiento pasajeros y carga MARZO 2009 2" xfId="62"/>
    <cellStyle name="Normal_CUADRO 1.1 DEFINITIVO" xfId="63"/>
    <cellStyle name="Normal_CUADRO 1.2. PAX NACIONAL POR EMPRESA MAR 2009" xfId="64"/>
    <cellStyle name="Normal_CUADRO 1.6 PAX NACIONALES PRINCIPALES RUTAS MAR 200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dxfs count="106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3276600</xdr:colOff>
      <xdr:row>1</xdr:row>
      <xdr:rowOff>38100</xdr:rowOff>
    </xdr:from>
    <xdr:to>
      <xdr:col>2</xdr:col>
      <xdr:colOff>4457700</xdr:colOff>
      <xdr:row>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66675"/>
          <a:ext cx="1181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7</xdr:row>
      <xdr:rowOff>47625</xdr:rowOff>
    </xdr:from>
    <xdr:to>
      <xdr:col>13</xdr:col>
      <xdr:colOff>152400</xdr:colOff>
      <xdr:row>18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104900"/>
          <a:ext cx="681037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84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">
      <selection activeCell="H3" sqref="H3"/>
    </sheetView>
  </sheetViews>
  <sheetFormatPr defaultColWidth="11.421875" defaultRowHeight="15"/>
  <cols>
    <col min="1" max="1" width="1.8515625" style="69" customWidth="1"/>
    <col min="2" max="2" width="14.421875" style="69" customWidth="1"/>
    <col min="3" max="3" width="67.421875" style="69" customWidth="1"/>
    <col min="4" max="4" width="2.140625" style="69" customWidth="1"/>
    <col min="5" max="16384" width="11.421875" style="69" customWidth="1"/>
  </cols>
  <sheetData>
    <row r="1" ht="2.25" customHeight="1" thickBot="1">
      <c r="B1" s="68"/>
    </row>
    <row r="2" spans="2:3" ht="11.25" customHeight="1" thickTop="1">
      <c r="B2" s="143"/>
      <c r="C2" s="144"/>
    </row>
    <row r="3" spans="2:3" ht="21.75" customHeight="1">
      <c r="B3" s="145" t="s">
        <v>66</v>
      </c>
      <c r="C3" s="146"/>
    </row>
    <row r="4" spans="2:3" ht="18" customHeight="1">
      <c r="B4" s="147" t="s">
        <v>67</v>
      </c>
      <c r="C4" s="146"/>
    </row>
    <row r="5" spans="2:3" ht="18" customHeight="1">
      <c r="B5" s="148" t="s">
        <v>68</v>
      </c>
      <c r="C5" s="146"/>
    </row>
    <row r="6" spans="2:3" ht="9" customHeight="1">
      <c r="B6" s="145"/>
      <c r="C6" s="146"/>
    </row>
    <row r="7" spans="2:3" ht="3" customHeight="1">
      <c r="B7" s="149"/>
      <c r="C7" s="150"/>
    </row>
    <row r="8" spans="2:5" ht="24">
      <c r="B8" s="550" t="s">
        <v>546</v>
      </c>
      <c r="C8" s="551"/>
      <c r="E8" s="70"/>
    </row>
    <row r="9" spans="2:5" ht="23.25">
      <c r="B9" s="552" t="s">
        <v>35</v>
      </c>
      <c r="C9" s="553"/>
      <c r="E9" s="70"/>
    </row>
    <row r="10" spans="2:3" ht="18.75" customHeight="1">
      <c r="B10" s="554" t="s">
        <v>69</v>
      </c>
      <c r="C10" s="555"/>
    </row>
    <row r="11" spans="2:3" ht="4.5" customHeight="1" thickBot="1">
      <c r="B11" s="151"/>
      <c r="C11" s="152"/>
    </row>
    <row r="12" spans="2:3" ht="19.5" customHeight="1" thickBot="1" thickTop="1">
      <c r="B12" s="158" t="s">
        <v>70</v>
      </c>
      <c r="C12" s="159" t="s">
        <v>125</v>
      </c>
    </row>
    <row r="13" spans="2:3" ht="19.5" customHeight="1" thickTop="1">
      <c r="B13" s="71" t="s">
        <v>71</v>
      </c>
      <c r="C13" s="72" t="s">
        <v>72</v>
      </c>
    </row>
    <row r="14" spans="2:3" ht="19.5" customHeight="1">
      <c r="B14" s="153" t="s">
        <v>73</v>
      </c>
      <c r="C14" s="154" t="s">
        <v>74</v>
      </c>
    </row>
    <row r="15" spans="2:3" ht="19.5" customHeight="1">
      <c r="B15" s="73" t="s">
        <v>75</v>
      </c>
      <c r="C15" s="74" t="s">
        <v>76</v>
      </c>
    </row>
    <row r="16" spans="2:3" ht="19.5" customHeight="1">
      <c r="B16" s="153" t="s">
        <v>77</v>
      </c>
      <c r="C16" s="154" t="s">
        <v>78</v>
      </c>
    </row>
    <row r="17" spans="2:3" ht="19.5" customHeight="1">
      <c r="B17" s="73" t="s">
        <v>79</v>
      </c>
      <c r="C17" s="74" t="s">
        <v>80</v>
      </c>
    </row>
    <row r="18" spans="2:3" ht="19.5" customHeight="1">
      <c r="B18" s="153" t="s">
        <v>81</v>
      </c>
      <c r="C18" s="154" t="s">
        <v>82</v>
      </c>
    </row>
    <row r="19" spans="2:3" ht="19.5" customHeight="1">
      <c r="B19" s="73" t="s">
        <v>83</v>
      </c>
      <c r="C19" s="74" t="s">
        <v>84</v>
      </c>
    </row>
    <row r="20" spans="2:3" ht="19.5" customHeight="1">
      <c r="B20" s="153" t="s">
        <v>85</v>
      </c>
      <c r="C20" s="154" t="s">
        <v>86</v>
      </c>
    </row>
    <row r="21" spans="2:3" ht="19.5" customHeight="1">
      <c r="B21" s="73" t="s">
        <v>87</v>
      </c>
      <c r="C21" s="74" t="s">
        <v>88</v>
      </c>
    </row>
    <row r="22" spans="2:3" ht="19.5" customHeight="1">
      <c r="B22" s="153" t="s">
        <v>89</v>
      </c>
      <c r="C22" s="154" t="s">
        <v>90</v>
      </c>
    </row>
    <row r="23" spans="2:3" ht="20.25" customHeight="1">
      <c r="B23" s="73" t="s">
        <v>91</v>
      </c>
      <c r="C23" s="74" t="s">
        <v>92</v>
      </c>
    </row>
    <row r="24" spans="2:3" ht="20.25" customHeight="1">
      <c r="B24" s="153" t="s">
        <v>93</v>
      </c>
      <c r="C24" s="154" t="s">
        <v>94</v>
      </c>
    </row>
    <row r="25" spans="2:3" ht="20.25" customHeight="1">
      <c r="B25" s="73" t="s">
        <v>95</v>
      </c>
      <c r="C25" s="75" t="s">
        <v>96</v>
      </c>
    </row>
    <row r="26" spans="2:3" ht="20.25" customHeight="1">
      <c r="B26" s="153" t="s">
        <v>97</v>
      </c>
      <c r="C26" s="155" t="s">
        <v>98</v>
      </c>
    </row>
    <row r="27" spans="2:4" ht="20.25" customHeight="1">
      <c r="B27" s="73" t="s">
        <v>108</v>
      </c>
      <c r="C27" s="74" t="s">
        <v>118</v>
      </c>
      <c r="D27" s="97"/>
    </row>
    <row r="28" spans="2:4" ht="20.25" customHeight="1">
      <c r="B28" s="153" t="s">
        <v>109</v>
      </c>
      <c r="C28" s="154" t="s">
        <v>119</v>
      </c>
      <c r="D28" s="97"/>
    </row>
    <row r="29" spans="2:4" ht="20.25" customHeight="1">
      <c r="B29" s="73" t="s">
        <v>110</v>
      </c>
      <c r="C29" s="75" t="s">
        <v>120</v>
      </c>
      <c r="D29" s="97"/>
    </row>
    <row r="30" spans="2:4" ht="20.25" customHeight="1" thickBot="1">
      <c r="B30" s="156" t="s">
        <v>111</v>
      </c>
      <c r="C30" s="157" t="s">
        <v>121</v>
      </c>
      <c r="D30" s="97"/>
    </row>
    <row r="31" s="105" customFormat="1" ht="15" customHeight="1" thickTop="1"/>
    <row r="32" s="105" customFormat="1" ht="13.5">
      <c r="B32" s="106"/>
    </row>
    <row r="33" s="105" customFormat="1" ht="12.75"/>
    <row r="34" s="105" customFormat="1" ht="12.75"/>
    <row r="35" spans="1:3" ht="13.5">
      <c r="A35" s="90"/>
      <c r="B35" s="91" t="s">
        <v>126</v>
      </c>
      <c r="C35" s="90"/>
    </row>
    <row r="36" spans="1:3" ht="12.75">
      <c r="A36" s="90"/>
      <c r="B36" s="90" t="s">
        <v>127</v>
      </c>
      <c r="C36" s="90"/>
    </row>
    <row r="37" spans="1:3" ht="12.75">
      <c r="A37" s="90"/>
      <c r="B37" s="90"/>
      <c r="C37" s="90"/>
    </row>
    <row r="38" spans="1:3" ht="13.5">
      <c r="A38" s="90"/>
      <c r="B38" s="91" t="s">
        <v>128</v>
      </c>
      <c r="C38" s="90"/>
    </row>
    <row r="39" spans="1:3" ht="12.75">
      <c r="A39" s="90"/>
      <c r="B39" s="90" t="s">
        <v>129</v>
      </c>
      <c r="C39" s="90"/>
    </row>
    <row r="40" spans="1:3" ht="12.75">
      <c r="A40" s="90"/>
      <c r="B40" s="90"/>
      <c r="C40" s="90"/>
    </row>
    <row r="41" spans="1:3" ht="15">
      <c r="A41" s="90"/>
      <c r="B41" s="92" t="s">
        <v>99</v>
      </c>
      <c r="C41" s="90"/>
    </row>
    <row r="42" spans="1:3" ht="13.5">
      <c r="A42" s="90"/>
      <c r="B42" s="91" t="s">
        <v>130</v>
      </c>
      <c r="C42" s="90"/>
    </row>
    <row r="43" spans="1:3" ht="13.5">
      <c r="A43" s="90"/>
      <c r="B43" s="93" t="s">
        <v>100</v>
      </c>
      <c r="C43" s="90"/>
    </row>
    <row r="44" spans="1:3" ht="12.75">
      <c r="A44" s="90"/>
      <c r="B44" s="94" t="s">
        <v>101</v>
      </c>
      <c r="C44" s="90"/>
    </row>
    <row r="45" spans="1:3" ht="12.75">
      <c r="A45" s="90"/>
      <c r="B45" s="90"/>
      <c r="C45" s="90"/>
    </row>
    <row r="46" spans="1:3" ht="12.75">
      <c r="A46" s="90"/>
      <c r="B46" s="90"/>
      <c r="C46" s="90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57"/>
  <sheetViews>
    <sheetView showGridLines="0" zoomScale="88" zoomScaleNormal="88" zoomScalePageLayoutView="0" workbookViewId="0" topLeftCell="A1">
      <selection activeCell="A1" sqref="A1"/>
    </sheetView>
  </sheetViews>
  <sheetFormatPr defaultColWidth="9.140625" defaultRowHeight="15"/>
  <cols>
    <col min="1" max="1" width="42.00390625" style="32" customWidth="1"/>
    <col min="2" max="2" width="9.8515625" style="32" customWidth="1"/>
    <col min="3" max="3" width="12.00390625" style="32" customWidth="1"/>
    <col min="4" max="4" width="9.140625" style="32" bestFit="1" customWidth="1"/>
    <col min="5" max="5" width="9.7109375" style="32" bestFit="1" customWidth="1"/>
    <col min="6" max="6" width="9.7109375" style="32" customWidth="1"/>
    <col min="7" max="7" width="11.7109375" style="32" customWidth="1"/>
    <col min="8" max="8" width="9.140625" style="32" bestFit="1" customWidth="1"/>
    <col min="9" max="9" width="9.7109375" style="32" bestFit="1" customWidth="1"/>
    <col min="10" max="10" width="10.421875" style="32" customWidth="1"/>
    <col min="11" max="11" width="12.00390625" style="32" customWidth="1"/>
    <col min="12" max="12" width="9.421875" style="32" bestFit="1" customWidth="1"/>
    <col min="13" max="13" width="9.7109375" style="32" bestFit="1" customWidth="1"/>
    <col min="14" max="14" width="9.7109375" style="32" customWidth="1"/>
    <col min="15" max="15" width="11.57421875" style="32" customWidth="1"/>
    <col min="16" max="16" width="9.421875" style="32" bestFit="1" customWidth="1"/>
    <col min="17" max="17" width="10.28125" style="32" customWidth="1"/>
    <col min="18" max="16384" width="9.140625" style="32" customWidth="1"/>
  </cols>
  <sheetData>
    <row r="1" spans="16:17" ht="16.5">
      <c r="P1" s="600" t="s">
        <v>26</v>
      </c>
      <c r="Q1" s="600"/>
    </row>
    <row r="2" ht="3.75" customHeight="1" thickBot="1"/>
    <row r="3" spans="1:17" ht="24" customHeight="1" thickTop="1">
      <c r="A3" s="663" t="s">
        <v>46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5"/>
    </row>
    <row r="4" spans="1:17" ht="23.25" customHeight="1" thickBot="1">
      <c r="A4" s="655" t="s">
        <v>35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7"/>
    </row>
    <row r="5" spans="1:17" s="35" customFormat="1" ht="20.25" customHeight="1" thickBot="1">
      <c r="A5" s="666" t="s">
        <v>131</v>
      </c>
      <c r="B5" s="669" t="s">
        <v>33</v>
      </c>
      <c r="C5" s="670"/>
      <c r="D5" s="670"/>
      <c r="E5" s="670"/>
      <c r="F5" s="671"/>
      <c r="G5" s="671"/>
      <c r="H5" s="671"/>
      <c r="I5" s="672"/>
      <c r="J5" s="670" t="s">
        <v>32</v>
      </c>
      <c r="K5" s="670"/>
      <c r="L5" s="670"/>
      <c r="M5" s="670"/>
      <c r="N5" s="670"/>
      <c r="O5" s="670"/>
      <c r="P5" s="670"/>
      <c r="Q5" s="673"/>
    </row>
    <row r="6" spans="1:17" s="102" customFormat="1" ht="28.5" customHeight="1" thickBot="1">
      <c r="A6" s="667"/>
      <c r="B6" s="588" t="s">
        <v>154</v>
      </c>
      <c r="C6" s="598"/>
      <c r="D6" s="599"/>
      <c r="E6" s="594" t="s">
        <v>31</v>
      </c>
      <c r="F6" s="588" t="s">
        <v>155</v>
      </c>
      <c r="G6" s="598"/>
      <c r="H6" s="599"/>
      <c r="I6" s="596" t="s">
        <v>30</v>
      </c>
      <c r="J6" s="588" t="s">
        <v>156</v>
      </c>
      <c r="K6" s="598"/>
      <c r="L6" s="599"/>
      <c r="M6" s="594" t="s">
        <v>31</v>
      </c>
      <c r="N6" s="588" t="s">
        <v>157</v>
      </c>
      <c r="O6" s="598"/>
      <c r="P6" s="599"/>
      <c r="Q6" s="594" t="s">
        <v>30</v>
      </c>
    </row>
    <row r="7" spans="1:17" s="34" customFormat="1" ht="22.5" customHeight="1" thickBot="1">
      <c r="A7" s="668"/>
      <c r="B7" s="20" t="s">
        <v>20</v>
      </c>
      <c r="C7" s="17" t="s">
        <v>19</v>
      </c>
      <c r="D7" s="17" t="s">
        <v>15</v>
      </c>
      <c r="E7" s="595"/>
      <c r="F7" s="20" t="s">
        <v>20</v>
      </c>
      <c r="G7" s="18" t="s">
        <v>19</v>
      </c>
      <c r="H7" s="17" t="s">
        <v>15</v>
      </c>
      <c r="I7" s="597"/>
      <c r="J7" s="20" t="s">
        <v>20</v>
      </c>
      <c r="K7" s="17" t="s">
        <v>19</v>
      </c>
      <c r="L7" s="18" t="s">
        <v>15</v>
      </c>
      <c r="M7" s="595"/>
      <c r="N7" s="19" t="s">
        <v>20</v>
      </c>
      <c r="O7" s="18" t="s">
        <v>19</v>
      </c>
      <c r="P7" s="17" t="s">
        <v>15</v>
      </c>
      <c r="Q7" s="595"/>
    </row>
    <row r="8" spans="1:17" s="533" customFormat="1" ht="18" customHeight="1" thickBot="1">
      <c r="A8" s="528" t="s">
        <v>44</v>
      </c>
      <c r="B8" s="529">
        <f>SUM(B9:B54)</f>
        <v>11545.051000000001</v>
      </c>
      <c r="C8" s="530">
        <f>SUM(C9:C54)</f>
        <v>1380.4430000000002</v>
      </c>
      <c r="D8" s="530">
        <f aca="true" t="shared" si="0" ref="D8:D13">C8+B8</f>
        <v>12925.494000000002</v>
      </c>
      <c r="E8" s="531">
        <f aca="true" t="shared" si="1" ref="E8:E13">D8/$D$8</f>
        <v>1</v>
      </c>
      <c r="F8" s="530">
        <f>SUM(F9:F54)</f>
        <v>11595.973</v>
      </c>
      <c r="G8" s="530">
        <f>SUM(G9:G54)</f>
        <v>1865.11</v>
      </c>
      <c r="H8" s="530">
        <f aca="true" t="shared" si="2" ref="H8:H13">G8+F8</f>
        <v>13461.083</v>
      </c>
      <c r="I8" s="141">
        <f aca="true" t="shared" si="3" ref="I8:I13">(D8/H8-1)</f>
        <v>-0.039787957625697534</v>
      </c>
      <c r="J8" s="532">
        <f>SUM(J9:J54)</f>
        <v>22790.395000000008</v>
      </c>
      <c r="K8" s="530">
        <f>SUM(K9:K54)</f>
        <v>2511.2870000000003</v>
      </c>
      <c r="L8" s="530">
        <f aca="true" t="shared" si="4" ref="L8:L13">K8+J8</f>
        <v>25301.682000000008</v>
      </c>
      <c r="M8" s="531">
        <f aca="true" t="shared" si="5" ref="M8:M13">(L8/$L$8)</f>
        <v>1</v>
      </c>
      <c r="N8" s="530">
        <f>SUM(N9:N54)</f>
        <v>22706.908</v>
      </c>
      <c r="O8" s="530">
        <f>SUM(O9:O54)</f>
        <v>3838.0660000000007</v>
      </c>
      <c r="P8" s="530">
        <f aca="true" t="shared" si="6" ref="P8:P13">O8+N8</f>
        <v>26544.974000000002</v>
      </c>
      <c r="Q8" s="142">
        <f aca="true" t="shared" si="7" ref="Q8:Q13">(L8/P8-1)</f>
        <v>-0.04683719034721956</v>
      </c>
    </row>
    <row r="9" spans="1:17" s="33" customFormat="1" ht="18" customHeight="1" thickTop="1">
      <c r="A9" s="333" t="s">
        <v>221</v>
      </c>
      <c r="B9" s="334">
        <v>1828.2859999999996</v>
      </c>
      <c r="C9" s="335">
        <v>12.225000000000001</v>
      </c>
      <c r="D9" s="335">
        <f t="shared" si="0"/>
        <v>1840.5109999999995</v>
      </c>
      <c r="E9" s="336">
        <f t="shared" si="1"/>
        <v>0.14239386131005896</v>
      </c>
      <c r="F9" s="337">
        <v>1607.7269999999999</v>
      </c>
      <c r="G9" s="335">
        <v>236.14499999999998</v>
      </c>
      <c r="H9" s="335">
        <f t="shared" si="2"/>
        <v>1843.8719999999998</v>
      </c>
      <c r="I9" s="338">
        <f t="shared" si="3"/>
        <v>-0.0018227946408428952</v>
      </c>
      <c r="J9" s="337">
        <v>3385.8160000000007</v>
      </c>
      <c r="K9" s="335">
        <v>15.700000000000001</v>
      </c>
      <c r="L9" s="335">
        <f t="shared" si="4"/>
        <v>3401.5160000000005</v>
      </c>
      <c r="M9" s="338">
        <f t="shared" si="5"/>
        <v>0.13443833496919294</v>
      </c>
      <c r="N9" s="337">
        <v>3139.423999999999</v>
      </c>
      <c r="O9" s="335">
        <v>467.56600000000003</v>
      </c>
      <c r="P9" s="335">
        <f t="shared" si="6"/>
        <v>3606.989999999999</v>
      </c>
      <c r="Q9" s="339">
        <f t="shared" si="7"/>
        <v>-0.05696550309260584</v>
      </c>
    </row>
    <row r="10" spans="1:17" s="33" customFormat="1" ht="18" customHeight="1">
      <c r="A10" s="340" t="s">
        <v>223</v>
      </c>
      <c r="B10" s="341">
        <v>1746.5450000000003</v>
      </c>
      <c r="C10" s="342">
        <v>61.233999999999995</v>
      </c>
      <c r="D10" s="342">
        <f t="shared" si="0"/>
        <v>1807.7790000000002</v>
      </c>
      <c r="E10" s="343">
        <f t="shared" si="1"/>
        <v>0.13986150161842942</v>
      </c>
      <c r="F10" s="344">
        <v>1729.6729999999995</v>
      </c>
      <c r="G10" s="342">
        <v>20.536</v>
      </c>
      <c r="H10" s="342">
        <f t="shared" si="2"/>
        <v>1750.2089999999996</v>
      </c>
      <c r="I10" s="345">
        <f t="shared" si="3"/>
        <v>0.032893214467529575</v>
      </c>
      <c r="J10" s="344">
        <v>3314.7300000000005</v>
      </c>
      <c r="K10" s="342">
        <v>62.756</v>
      </c>
      <c r="L10" s="342">
        <f t="shared" si="4"/>
        <v>3377.4860000000003</v>
      </c>
      <c r="M10" s="345">
        <f t="shared" si="5"/>
        <v>0.13348859573841768</v>
      </c>
      <c r="N10" s="344">
        <v>3450.4389999999994</v>
      </c>
      <c r="O10" s="342">
        <v>22.206000000000003</v>
      </c>
      <c r="P10" s="342">
        <f t="shared" si="6"/>
        <v>3472.6449999999995</v>
      </c>
      <c r="Q10" s="346">
        <f t="shared" si="7"/>
        <v>-0.027402455477020915</v>
      </c>
    </row>
    <row r="11" spans="1:17" s="33" customFormat="1" ht="18" customHeight="1">
      <c r="A11" s="340" t="s">
        <v>219</v>
      </c>
      <c r="B11" s="341">
        <v>1631.088</v>
      </c>
      <c r="C11" s="342">
        <v>12.283000000000001</v>
      </c>
      <c r="D11" s="342">
        <f t="shared" si="0"/>
        <v>1643.3709999999999</v>
      </c>
      <c r="E11" s="343">
        <f t="shared" si="1"/>
        <v>0.1271418330316814</v>
      </c>
      <c r="F11" s="344">
        <v>2089.9970000000003</v>
      </c>
      <c r="G11" s="342">
        <v>146.596</v>
      </c>
      <c r="H11" s="342">
        <f t="shared" si="2"/>
        <v>2236.5930000000003</v>
      </c>
      <c r="I11" s="345">
        <f t="shared" si="3"/>
        <v>-0.2652346671924666</v>
      </c>
      <c r="J11" s="344">
        <v>3223.129000000001</v>
      </c>
      <c r="K11" s="342">
        <v>34.728</v>
      </c>
      <c r="L11" s="342">
        <f t="shared" si="4"/>
        <v>3257.857000000001</v>
      </c>
      <c r="M11" s="345">
        <f t="shared" si="5"/>
        <v>0.12876049110094737</v>
      </c>
      <c r="N11" s="344">
        <v>3746.5259999999994</v>
      </c>
      <c r="O11" s="342">
        <v>580.4280000000001</v>
      </c>
      <c r="P11" s="342">
        <f t="shared" si="6"/>
        <v>4326.954</v>
      </c>
      <c r="Q11" s="346">
        <f t="shared" si="7"/>
        <v>-0.24707842976837724</v>
      </c>
    </row>
    <row r="12" spans="1:17" s="33" customFormat="1" ht="18" customHeight="1">
      <c r="A12" s="340" t="s">
        <v>247</v>
      </c>
      <c r="B12" s="341">
        <v>989.459</v>
      </c>
      <c r="C12" s="342">
        <v>145.106</v>
      </c>
      <c r="D12" s="342">
        <f t="shared" si="0"/>
        <v>1134.565</v>
      </c>
      <c r="E12" s="343">
        <f t="shared" si="1"/>
        <v>0.08777730274757777</v>
      </c>
      <c r="F12" s="344">
        <v>980.718</v>
      </c>
      <c r="G12" s="342">
        <v>403.83299999999997</v>
      </c>
      <c r="H12" s="342">
        <f t="shared" si="2"/>
        <v>1384.551</v>
      </c>
      <c r="I12" s="345">
        <f t="shared" si="3"/>
        <v>-0.18055384019801357</v>
      </c>
      <c r="J12" s="344">
        <v>2129.187</v>
      </c>
      <c r="K12" s="342">
        <v>186.74099999999999</v>
      </c>
      <c r="L12" s="342">
        <f t="shared" si="4"/>
        <v>2315.928</v>
      </c>
      <c r="M12" s="345">
        <f t="shared" si="5"/>
        <v>0.0915325708385711</v>
      </c>
      <c r="N12" s="344">
        <v>1887.9109999999998</v>
      </c>
      <c r="O12" s="342">
        <v>719.221</v>
      </c>
      <c r="P12" s="342">
        <f t="shared" si="6"/>
        <v>2607.1319999999996</v>
      </c>
      <c r="Q12" s="346">
        <f t="shared" si="7"/>
        <v>-0.11169515007295361</v>
      </c>
    </row>
    <row r="13" spans="1:17" s="33" customFormat="1" ht="18" customHeight="1">
      <c r="A13" s="340" t="s">
        <v>220</v>
      </c>
      <c r="B13" s="341">
        <v>562.397</v>
      </c>
      <c r="C13" s="342">
        <v>202.48499999999999</v>
      </c>
      <c r="D13" s="342">
        <f t="shared" si="0"/>
        <v>764.8820000000001</v>
      </c>
      <c r="E13" s="343">
        <f t="shared" si="1"/>
        <v>0.05917622955068486</v>
      </c>
      <c r="F13" s="344">
        <v>580.631</v>
      </c>
      <c r="G13" s="342">
        <v>124.942</v>
      </c>
      <c r="H13" s="342">
        <f t="shared" si="2"/>
        <v>705.573</v>
      </c>
      <c r="I13" s="345">
        <f t="shared" si="3"/>
        <v>0.08405792171752613</v>
      </c>
      <c r="J13" s="344">
        <v>1117.4630000000002</v>
      </c>
      <c r="K13" s="342">
        <v>333.70799999999997</v>
      </c>
      <c r="L13" s="342">
        <f t="shared" si="4"/>
        <v>1451.1710000000003</v>
      </c>
      <c r="M13" s="345">
        <f t="shared" si="5"/>
        <v>0.05735472448037248</v>
      </c>
      <c r="N13" s="344">
        <v>1102.952</v>
      </c>
      <c r="O13" s="342">
        <v>125.082</v>
      </c>
      <c r="P13" s="342">
        <f t="shared" si="6"/>
        <v>1228.034</v>
      </c>
      <c r="Q13" s="346">
        <f t="shared" si="7"/>
        <v>0.18170262386872027</v>
      </c>
    </row>
    <row r="14" spans="1:17" s="33" customFormat="1" ht="18" customHeight="1">
      <c r="A14" s="340" t="s">
        <v>227</v>
      </c>
      <c r="B14" s="341">
        <v>710.896</v>
      </c>
      <c r="C14" s="342">
        <v>0.618</v>
      </c>
      <c r="D14" s="342">
        <f aca="true" t="shared" si="8" ref="D14:D35">C14+B14</f>
        <v>711.514</v>
      </c>
      <c r="E14" s="343">
        <f aca="true" t="shared" si="9" ref="E14:E35">D14/$D$8</f>
        <v>0.05504733513473449</v>
      </c>
      <c r="F14" s="344">
        <v>737.763</v>
      </c>
      <c r="G14" s="342">
        <v>141.459</v>
      </c>
      <c r="H14" s="342">
        <f aca="true" t="shared" si="10" ref="H14:H35">G14+F14</f>
        <v>879.222</v>
      </c>
      <c r="I14" s="345">
        <f aca="true" t="shared" si="11" ref="I14:I35">(D14/H14-1)</f>
        <v>-0.19074590945176528</v>
      </c>
      <c r="J14" s="344">
        <v>1507.1989999999996</v>
      </c>
      <c r="K14" s="342">
        <v>10.144</v>
      </c>
      <c r="L14" s="342">
        <f aca="true" t="shared" si="12" ref="L14:L35">K14+J14</f>
        <v>1517.3429999999996</v>
      </c>
      <c r="M14" s="345">
        <f aca="true" t="shared" si="13" ref="M14:M35">(L14/$L$8)</f>
        <v>0.05997004467924303</v>
      </c>
      <c r="N14" s="344">
        <v>1726.1080000000002</v>
      </c>
      <c r="O14" s="342">
        <v>276.489</v>
      </c>
      <c r="P14" s="342">
        <f aca="true" t="shared" si="14" ref="P14:P35">O14+N14</f>
        <v>2002.5970000000002</v>
      </c>
      <c r="Q14" s="346">
        <f aca="true" t="shared" si="15" ref="Q14:Q35">(L14/P14-1)</f>
        <v>-0.24231235740391133</v>
      </c>
    </row>
    <row r="15" spans="1:17" s="33" customFormat="1" ht="18" customHeight="1">
      <c r="A15" s="340" t="s">
        <v>228</v>
      </c>
      <c r="B15" s="341">
        <v>466.091</v>
      </c>
      <c r="C15" s="342">
        <v>12.434</v>
      </c>
      <c r="D15" s="342">
        <f t="shared" si="8"/>
        <v>478.52500000000003</v>
      </c>
      <c r="E15" s="343">
        <f t="shared" si="9"/>
        <v>0.037021795840066145</v>
      </c>
      <c r="F15" s="344">
        <v>523.878</v>
      </c>
      <c r="G15" s="342">
        <v>0.722</v>
      </c>
      <c r="H15" s="342">
        <f t="shared" si="10"/>
        <v>524.6</v>
      </c>
      <c r="I15" s="345">
        <f t="shared" si="11"/>
        <v>-0.08782882195958819</v>
      </c>
      <c r="J15" s="344">
        <v>754.132</v>
      </c>
      <c r="K15" s="342">
        <v>13.113999999999999</v>
      </c>
      <c r="L15" s="342">
        <f t="shared" si="12"/>
        <v>767.246</v>
      </c>
      <c r="M15" s="345">
        <f t="shared" si="13"/>
        <v>0.030323912852908346</v>
      </c>
      <c r="N15" s="344">
        <v>855.404</v>
      </c>
      <c r="O15" s="342">
        <v>1.568</v>
      </c>
      <c r="P15" s="342">
        <f t="shared" si="14"/>
        <v>856.972</v>
      </c>
      <c r="Q15" s="346">
        <f t="shared" si="15"/>
        <v>-0.10470120377328551</v>
      </c>
    </row>
    <row r="16" spans="1:17" s="33" customFormat="1" ht="18" customHeight="1">
      <c r="A16" s="340" t="s">
        <v>225</v>
      </c>
      <c r="B16" s="341">
        <v>375.685</v>
      </c>
      <c r="C16" s="342">
        <v>4.265</v>
      </c>
      <c r="D16" s="342">
        <f aca="true" t="shared" si="16" ref="D16:D23">C16+B16</f>
        <v>379.95</v>
      </c>
      <c r="E16" s="343">
        <f aca="true" t="shared" si="17" ref="E16:E23">D16/$D$8</f>
        <v>0.029395394868466915</v>
      </c>
      <c r="F16" s="344">
        <v>382.704</v>
      </c>
      <c r="G16" s="342">
        <v>0.24000000000000002</v>
      </c>
      <c r="H16" s="342">
        <f aca="true" t="shared" si="18" ref="H16:H23">G16+F16</f>
        <v>382.944</v>
      </c>
      <c r="I16" s="345">
        <f aca="true" t="shared" si="19" ref="I16:I23">(D16/H16-1)</f>
        <v>-0.007818375532715027</v>
      </c>
      <c r="J16" s="344">
        <v>695.597</v>
      </c>
      <c r="K16" s="342">
        <v>15.097000000000001</v>
      </c>
      <c r="L16" s="342">
        <f aca="true" t="shared" si="20" ref="L16:L23">K16+J16</f>
        <v>710.694</v>
      </c>
      <c r="M16" s="345">
        <f aca="true" t="shared" si="21" ref="M16:M23">(L16/$L$8)</f>
        <v>0.028088804530860823</v>
      </c>
      <c r="N16" s="344">
        <v>715.4090000000001</v>
      </c>
      <c r="O16" s="342">
        <v>2.0629999999999997</v>
      </c>
      <c r="P16" s="342">
        <f aca="true" t="shared" si="22" ref="P16:P23">O16+N16</f>
        <v>717.4720000000001</v>
      </c>
      <c r="Q16" s="346">
        <f aca="true" t="shared" si="23" ref="Q16:Q23">(L16/P16-1)</f>
        <v>-0.009447058561170563</v>
      </c>
    </row>
    <row r="17" spans="1:17" s="33" customFormat="1" ht="18" customHeight="1">
      <c r="A17" s="340" t="s">
        <v>226</v>
      </c>
      <c r="B17" s="341">
        <v>295.407</v>
      </c>
      <c r="C17" s="342">
        <v>3.081</v>
      </c>
      <c r="D17" s="342">
        <f t="shared" si="16"/>
        <v>298.488</v>
      </c>
      <c r="E17" s="343">
        <f t="shared" si="17"/>
        <v>0.02309296650480051</v>
      </c>
      <c r="F17" s="344">
        <v>233.999</v>
      </c>
      <c r="G17" s="342">
        <v>0.09</v>
      </c>
      <c r="H17" s="342">
        <f t="shared" si="18"/>
        <v>234.089</v>
      </c>
      <c r="I17" s="345">
        <f t="shared" si="19"/>
        <v>0.2751047678447087</v>
      </c>
      <c r="J17" s="344">
        <v>606.5189999999999</v>
      </c>
      <c r="K17" s="342">
        <v>3.601</v>
      </c>
      <c r="L17" s="342">
        <f t="shared" si="20"/>
        <v>610.1199999999999</v>
      </c>
      <c r="M17" s="345">
        <f t="shared" si="21"/>
        <v>0.024113811880174595</v>
      </c>
      <c r="N17" s="344">
        <v>504.69900000000007</v>
      </c>
      <c r="O17" s="342">
        <v>0.765</v>
      </c>
      <c r="P17" s="342">
        <f t="shared" si="22"/>
        <v>505.46400000000006</v>
      </c>
      <c r="Q17" s="346">
        <f t="shared" si="23"/>
        <v>0.20704936454425993</v>
      </c>
    </row>
    <row r="18" spans="1:17" s="33" customFormat="1" ht="18" customHeight="1">
      <c r="A18" s="340" t="s">
        <v>222</v>
      </c>
      <c r="B18" s="341">
        <v>239.803</v>
      </c>
      <c r="C18" s="342">
        <v>2.5</v>
      </c>
      <c r="D18" s="342">
        <f t="shared" si="16"/>
        <v>242.303</v>
      </c>
      <c r="E18" s="343">
        <f t="shared" si="17"/>
        <v>0.018746130708814684</v>
      </c>
      <c r="F18" s="344">
        <v>210.757</v>
      </c>
      <c r="G18" s="342">
        <v>1.332</v>
      </c>
      <c r="H18" s="342">
        <f t="shared" si="18"/>
        <v>212.089</v>
      </c>
      <c r="I18" s="345">
        <f t="shared" si="19"/>
        <v>0.14245906199755765</v>
      </c>
      <c r="J18" s="344">
        <v>479.65</v>
      </c>
      <c r="K18" s="342">
        <v>2.5700000000000003</v>
      </c>
      <c r="L18" s="342">
        <f t="shared" si="20"/>
        <v>482.21999999999997</v>
      </c>
      <c r="M18" s="345">
        <f t="shared" si="21"/>
        <v>0.01905881197937749</v>
      </c>
      <c r="N18" s="344">
        <v>416.483</v>
      </c>
      <c r="O18" s="342">
        <v>1.362</v>
      </c>
      <c r="P18" s="342">
        <f t="shared" si="22"/>
        <v>417.845</v>
      </c>
      <c r="Q18" s="346">
        <f t="shared" si="23"/>
        <v>0.15406430614222955</v>
      </c>
    </row>
    <row r="19" spans="1:17" s="33" customFormat="1" ht="18" customHeight="1">
      <c r="A19" s="340" t="s">
        <v>279</v>
      </c>
      <c r="B19" s="341">
        <v>225.296</v>
      </c>
      <c r="C19" s="342">
        <v>0</v>
      </c>
      <c r="D19" s="342">
        <f t="shared" si="16"/>
        <v>225.296</v>
      </c>
      <c r="E19" s="343">
        <f t="shared" si="17"/>
        <v>0.017430358947982953</v>
      </c>
      <c r="F19" s="344">
        <v>198.39100000000002</v>
      </c>
      <c r="G19" s="342"/>
      <c r="H19" s="342">
        <f t="shared" si="18"/>
        <v>198.39100000000002</v>
      </c>
      <c r="I19" s="345">
        <f t="shared" si="19"/>
        <v>0.13561603096914654</v>
      </c>
      <c r="J19" s="344">
        <v>484.888</v>
      </c>
      <c r="K19" s="342"/>
      <c r="L19" s="342">
        <f t="shared" si="20"/>
        <v>484.888</v>
      </c>
      <c r="M19" s="345">
        <f t="shared" si="21"/>
        <v>0.019164259514446502</v>
      </c>
      <c r="N19" s="344">
        <v>363.98699999999997</v>
      </c>
      <c r="O19" s="342"/>
      <c r="P19" s="342">
        <f t="shared" si="22"/>
        <v>363.98699999999997</v>
      </c>
      <c r="Q19" s="346">
        <f t="shared" si="23"/>
        <v>0.3321574671622889</v>
      </c>
    </row>
    <row r="20" spans="1:17" s="33" customFormat="1" ht="18" customHeight="1">
      <c r="A20" s="340" t="s">
        <v>236</v>
      </c>
      <c r="B20" s="341">
        <v>197.163</v>
      </c>
      <c r="C20" s="342">
        <v>0</v>
      </c>
      <c r="D20" s="342">
        <f t="shared" si="16"/>
        <v>197.163</v>
      </c>
      <c r="E20" s="343">
        <f t="shared" si="17"/>
        <v>0.01525380770746557</v>
      </c>
      <c r="F20" s="344">
        <v>227.865</v>
      </c>
      <c r="G20" s="342"/>
      <c r="H20" s="342">
        <f t="shared" si="18"/>
        <v>227.865</v>
      </c>
      <c r="I20" s="345">
        <f t="shared" si="19"/>
        <v>-0.13473767362253963</v>
      </c>
      <c r="J20" s="344">
        <v>494.519</v>
      </c>
      <c r="K20" s="342"/>
      <c r="L20" s="342">
        <f t="shared" si="20"/>
        <v>494.519</v>
      </c>
      <c r="M20" s="345">
        <f t="shared" si="21"/>
        <v>0.019544906144974863</v>
      </c>
      <c r="N20" s="344">
        <v>304.1169999999999</v>
      </c>
      <c r="O20" s="342">
        <v>15.99</v>
      </c>
      <c r="P20" s="342">
        <f t="shared" si="22"/>
        <v>320.1069999999999</v>
      </c>
      <c r="Q20" s="346">
        <f t="shared" si="23"/>
        <v>0.5448553140043801</v>
      </c>
    </row>
    <row r="21" spans="1:17" s="33" customFormat="1" ht="18" customHeight="1">
      <c r="A21" s="340" t="s">
        <v>280</v>
      </c>
      <c r="B21" s="341">
        <v>6.13</v>
      </c>
      <c r="C21" s="342">
        <v>181.156</v>
      </c>
      <c r="D21" s="342">
        <f t="shared" si="16"/>
        <v>187.286</v>
      </c>
      <c r="E21" s="343">
        <f t="shared" si="17"/>
        <v>0.014489658963904974</v>
      </c>
      <c r="F21" s="344">
        <v>5.487</v>
      </c>
      <c r="G21" s="342">
        <v>164.538</v>
      </c>
      <c r="H21" s="342">
        <f t="shared" si="18"/>
        <v>170.025</v>
      </c>
      <c r="I21" s="345">
        <f t="shared" si="19"/>
        <v>0.10152036465225689</v>
      </c>
      <c r="J21" s="344">
        <v>6.63</v>
      </c>
      <c r="K21" s="342">
        <v>300.39300000000003</v>
      </c>
      <c r="L21" s="342">
        <f t="shared" si="20"/>
        <v>307.023</v>
      </c>
      <c r="M21" s="345">
        <f t="shared" si="21"/>
        <v>0.012134489714952545</v>
      </c>
      <c r="N21" s="344">
        <v>161.863</v>
      </c>
      <c r="O21" s="342">
        <v>317.84400000000005</v>
      </c>
      <c r="P21" s="342">
        <f t="shared" si="22"/>
        <v>479.70700000000005</v>
      </c>
      <c r="Q21" s="346">
        <f t="shared" si="23"/>
        <v>-0.35997806994686343</v>
      </c>
    </row>
    <row r="22" spans="1:17" s="33" customFormat="1" ht="18" customHeight="1">
      <c r="A22" s="340" t="s">
        <v>230</v>
      </c>
      <c r="B22" s="341">
        <v>164.928</v>
      </c>
      <c r="C22" s="342">
        <v>4.74</v>
      </c>
      <c r="D22" s="342">
        <f t="shared" si="16"/>
        <v>169.668</v>
      </c>
      <c r="E22" s="343">
        <f t="shared" si="17"/>
        <v>0.013126616282518872</v>
      </c>
      <c r="F22" s="344">
        <v>162.926</v>
      </c>
      <c r="G22" s="342"/>
      <c r="H22" s="342">
        <f t="shared" si="18"/>
        <v>162.926</v>
      </c>
      <c r="I22" s="345">
        <f t="shared" si="19"/>
        <v>0.041380749542737405</v>
      </c>
      <c r="J22" s="344">
        <v>325.462</v>
      </c>
      <c r="K22" s="342">
        <v>4.86</v>
      </c>
      <c r="L22" s="342">
        <f t="shared" si="20"/>
        <v>330.322</v>
      </c>
      <c r="M22" s="345">
        <f t="shared" si="21"/>
        <v>0.013055337585856936</v>
      </c>
      <c r="N22" s="344">
        <v>326.793</v>
      </c>
      <c r="O22" s="342">
        <v>0.08</v>
      </c>
      <c r="P22" s="342">
        <f t="shared" si="22"/>
        <v>326.873</v>
      </c>
      <c r="Q22" s="346">
        <f t="shared" si="23"/>
        <v>0.010551498594255193</v>
      </c>
    </row>
    <row r="23" spans="1:17" s="33" customFormat="1" ht="18" customHeight="1">
      <c r="A23" s="340" t="s">
        <v>242</v>
      </c>
      <c r="B23" s="341">
        <v>164.585</v>
      </c>
      <c r="C23" s="342">
        <v>1.15</v>
      </c>
      <c r="D23" s="342">
        <f t="shared" si="16"/>
        <v>165.735</v>
      </c>
      <c r="E23" s="343">
        <f t="shared" si="17"/>
        <v>0.01282233390847576</v>
      </c>
      <c r="F23" s="344">
        <v>162.26999999999998</v>
      </c>
      <c r="G23" s="342">
        <v>0.09</v>
      </c>
      <c r="H23" s="342">
        <f t="shared" si="18"/>
        <v>162.35999999999999</v>
      </c>
      <c r="I23" s="345">
        <f t="shared" si="19"/>
        <v>0.020787139689578904</v>
      </c>
      <c r="J23" s="344">
        <v>294.932</v>
      </c>
      <c r="K23" s="342">
        <v>2.085</v>
      </c>
      <c r="L23" s="342">
        <f t="shared" si="20"/>
        <v>297.017</v>
      </c>
      <c r="M23" s="345">
        <f t="shared" si="21"/>
        <v>0.011739021935379628</v>
      </c>
      <c r="N23" s="344">
        <v>294.419</v>
      </c>
      <c r="O23" s="342">
        <v>0.09</v>
      </c>
      <c r="P23" s="342">
        <f t="shared" si="22"/>
        <v>294.50899999999996</v>
      </c>
      <c r="Q23" s="346">
        <f t="shared" si="23"/>
        <v>0.008515868784994884</v>
      </c>
    </row>
    <row r="24" spans="1:17" s="33" customFormat="1" ht="18" customHeight="1">
      <c r="A24" s="340" t="s">
        <v>231</v>
      </c>
      <c r="B24" s="341">
        <v>143.02499999999998</v>
      </c>
      <c r="C24" s="342">
        <v>0</v>
      </c>
      <c r="D24" s="342">
        <f>C24+B24</f>
        <v>143.02499999999998</v>
      </c>
      <c r="E24" s="343">
        <f>D24/$D$8</f>
        <v>0.0110653411003092</v>
      </c>
      <c r="F24" s="344">
        <v>103.51599999999999</v>
      </c>
      <c r="G24" s="342">
        <v>0.085</v>
      </c>
      <c r="H24" s="342">
        <f>G24+F24</f>
        <v>103.60099999999998</v>
      </c>
      <c r="I24" s="345">
        <f>(D24/H24-1)</f>
        <v>0.3805368674047547</v>
      </c>
      <c r="J24" s="344">
        <v>282.097</v>
      </c>
      <c r="K24" s="342"/>
      <c r="L24" s="342">
        <f>K24+J24</f>
        <v>282.097</v>
      </c>
      <c r="M24" s="345">
        <f>(L24/$L$8)</f>
        <v>0.01114933781872683</v>
      </c>
      <c r="N24" s="344">
        <v>258.05400000000003</v>
      </c>
      <c r="O24" s="342">
        <v>0.085</v>
      </c>
      <c r="P24" s="342">
        <f>O24+N24</f>
        <v>258.139</v>
      </c>
      <c r="Q24" s="346">
        <f>(L24/P24-1)</f>
        <v>0.09281046258023773</v>
      </c>
    </row>
    <row r="25" spans="1:17" s="33" customFormat="1" ht="18" customHeight="1">
      <c r="A25" s="340" t="s">
        <v>258</v>
      </c>
      <c r="B25" s="341">
        <v>2.0780000000000003</v>
      </c>
      <c r="C25" s="342">
        <v>133.507</v>
      </c>
      <c r="D25" s="342">
        <f>C25+B25</f>
        <v>135.585</v>
      </c>
      <c r="E25" s="343">
        <f>D25/$D$8</f>
        <v>0.010489734473591491</v>
      </c>
      <c r="F25" s="344">
        <v>4.846</v>
      </c>
      <c r="G25" s="342">
        <v>84.401</v>
      </c>
      <c r="H25" s="342">
        <f>G25+F25</f>
        <v>89.247</v>
      </c>
      <c r="I25" s="345">
        <f>(D25/H25-1)</f>
        <v>0.5192107297724293</v>
      </c>
      <c r="J25" s="344">
        <v>4.052</v>
      </c>
      <c r="K25" s="342">
        <v>304.46500000000003</v>
      </c>
      <c r="L25" s="342">
        <f>K25+J25</f>
        <v>308.51700000000005</v>
      </c>
      <c r="M25" s="345">
        <f>(L25/$L$8)</f>
        <v>0.012193537172746063</v>
      </c>
      <c r="N25" s="344">
        <v>7.5729999999999995</v>
      </c>
      <c r="O25" s="342">
        <v>139.463</v>
      </c>
      <c r="P25" s="342">
        <f>O25+N25</f>
        <v>147.036</v>
      </c>
      <c r="Q25" s="346">
        <f>(L25/P25-1)</f>
        <v>1.0982412470415412</v>
      </c>
    </row>
    <row r="26" spans="1:17" s="33" customFormat="1" ht="18" customHeight="1">
      <c r="A26" s="340" t="s">
        <v>281</v>
      </c>
      <c r="B26" s="341">
        <v>127.23100000000001</v>
      </c>
      <c r="C26" s="342">
        <v>0</v>
      </c>
      <c r="D26" s="342">
        <f t="shared" si="8"/>
        <v>127.23100000000001</v>
      </c>
      <c r="E26" s="343">
        <f t="shared" si="9"/>
        <v>0.00984341488224744</v>
      </c>
      <c r="F26" s="344">
        <v>329.00800000000004</v>
      </c>
      <c r="G26" s="342"/>
      <c r="H26" s="342">
        <f t="shared" si="10"/>
        <v>329.00800000000004</v>
      </c>
      <c r="I26" s="345">
        <f t="shared" si="11"/>
        <v>-0.6132890385644119</v>
      </c>
      <c r="J26" s="344">
        <v>375.4409999999999</v>
      </c>
      <c r="K26" s="342"/>
      <c r="L26" s="342">
        <f t="shared" si="12"/>
        <v>375.4409999999999</v>
      </c>
      <c r="M26" s="345">
        <f t="shared" si="13"/>
        <v>0.014838578715833982</v>
      </c>
      <c r="N26" s="344">
        <v>677.158</v>
      </c>
      <c r="O26" s="342"/>
      <c r="P26" s="342">
        <f t="shared" si="14"/>
        <v>677.158</v>
      </c>
      <c r="Q26" s="346">
        <f t="shared" si="15"/>
        <v>-0.44556366461003205</v>
      </c>
    </row>
    <row r="27" spans="1:17" s="33" customFormat="1" ht="18" customHeight="1">
      <c r="A27" s="340" t="s">
        <v>237</v>
      </c>
      <c r="B27" s="341">
        <v>120.07300000000001</v>
      </c>
      <c r="C27" s="342">
        <v>1.9</v>
      </c>
      <c r="D27" s="342">
        <f t="shared" si="8"/>
        <v>121.97300000000001</v>
      </c>
      <c r="E27" s="343">
        <f t="shared" si="9"/>
        <v>0.009436621919440757</v>
      </c>
      <c r="F27" s="344">
        <v>122.665</v>
      </c>
      <c r="G27" s="342">
        <v>0.226</v>
      </c>
      <c r="H27" s="342">
        <f t="shared" si="10"/>
        <v>122.891</v>
      </c>
      <c r="I27" s="345">
        <f t="shared" si="11"/>
        <v>-0.007470034420746785</v>
      </c>
      <c r="J27" s="344">
        <v>217.063</v>
      </c>
      <c r="K27" s="342">
        <v>1.95</v>
      </c>
      <c r="L27" s="342">
        <f t="shared" si="12"/>
        <v>219.01299999999998</v>
      </c>
      <c r="M27" s="345">
        <f t="shared" si="13"/>
        <v>0.008656064841855174</v>
      </c>
      <c r="N27" s="344">
        <v>233.151</v>
      </c>
      <c r="O27" s="342">
        <v>0.226</v>
      </c>
      <c r="P27" s="342">
        <f t="shared" si="14"/>
        <v>233.377</v>
      </c>
      <c r="Q27" s="346">
        <f t="shared" si="15"/>
        <v>-0.06154848164129301</v>
      </c>
    </row>
    <row r="28" spans="1:17" s="33" customFormat="1" ht="18" customHeight="1">
      <c r="A28" s="340" t="s">
        <v>282</v>
      </c>
      <c r="B28" s="341">
        <v>120.351</v>
      </c>
      <c r="C28" s="342">
        <v>0</v>
      </c>
      <c r="D28" s="342">
        <f t="shared" si="8"/>
        <v>120.351</v>
      </c>
      <c r="E28" s="343">
        <f t="shared" si="9"/>
        <v>0.009311133485497728</v>
      </c>
      <c r="F28" s="344">
        <v>80.88699999999999</v>
      </c>
      <c r="G28" s="342"/>
      <c r="H28" s="342">
        <f t="shared" si="10"/>
        <v>80.88699999999999</v>
      </c>
      <c r="I28" s="345">
        <f t="shared" si="11"/>
        <v>0.48789051392683636</v>
      </c>
      <c r="J28" s="344">
        <v>232.229</v>
      </c>
      <c r="K28" s="342"/>
      <c r="L28" s="342">
        <f t="shared" si="12"/>
        <v>232.229</v>
      </c>
      <c r="M28" s="345">
        <f t="shared" si="13"/>
        <v>0.009178401657249504</v>
      </c>
      <c r="N28" s="344">
        <v>148.97800000000004</v>
      </c>
      <c r="O28" s="342"/>
      <c r="P28" s="342">
        <f t="shared" si="14"/>
        <v>148.97800000000004</v>
      </c>
      <c r="Q28" s="346">
        <f t="shared" si="15"/>
        <v>0.5588140530816628</v>
      </c>
    </row>
    <row r="29" spans="1:17" s="33" customFormat="1" ht="18" customHeight="1">
      <c r="A29" s="340" t="s">
        <v>245</v>
      </c>
      <c r="B29" s="341">
        <v>113.31700000000001</v>
      </c>
      <c r="C29" s="342">
        <v>0</v>
      </c>
      <c r="D29" s="342">
        <f t="shared" si="8"/>
        <v>113.31700000000001</v>
      </c>
      <c r="E29" s="343">
        <f t="shared" si="9"/>
        <v>0.00876693765050682</v>
      </c>
      <c r="F29" s="344">
        <v>2.055</v>
      </c>
      <c r="G29" s="342">
        <v>0.06</v>
      </c>
      <c r="H29" s="342">
        <f t="shared" si="10"/>
        <v>2.115</v>
      </c>
      <c r="I29" s="345">
        <f t="shared" si="11"/>
        <v>52.577777777777776</v>
      </c>
      <c r="J29" s="344">
        <v>233.574</v>
      </c>
      <c r="K29" s="342"/>
      <c r="L29" s="342">
        <f t="shared" si="12"/>
        <v>233.574</v>
      </c>
      <c r="M29" s="345">
        <f t="shared" si="13"/>
        <v>0.009231560178489317</v>
      </c>
      <c r="N29" s="344">
        <v>45.475</v>
      </c>
      <c r="O29" s="342">
        <v>0.06</v>
      </c>
      <c r="P29" s="342">
        <f t="shared" si="14"/>
        <v>45.535000000000004</v>
      </c>
      <c r="Q29" s="346">
        <f t="shared" si="15"/>
        <v>4.129548698803118</v>
      </c>
    </row>
    <row r="30" spans="1:17" s="33" customFormat="1" ht="18" customHeight="1">
      <c r="A30" s="340" t="s">
        <v>232</v>
      </c>
      <c r="B30" s="341">
        <v>104.613</v>
      </c>
      <c r="C30" s="342">
        <v>0</v>
      </c>
      <c r="D30" s="342">
        <f t="shared" si="8"/>
        <v>104.613</v>
      </c>
      <c r="E30" s="343">
        <f t="shared" si="9"/>
        <v>0.008093539790432766</v>
      </c>
      <c r="F30" s="344">
        <v>40.897</v>
      </c>
      <c r="G30" s="342"/>
      <c r="H30" s="342">
        <f t="shared" si="10"/>
        <v>40.897</v>
      </c>
      <c r="I30" s="345">
        <f t="shared" si="11"/>
        <v>1.5579626867496392</v>
      </c>
      <c r="J30" s="344">
        <v>230.95499999999998</v>
      </c>
      <c r="K30" s="342"/>
      <c r="L30" s="342">
        <f t="shared" si="12"/>
        <v>230.95499999999998</v>
      </c>
      <c r="M30" s="345">
        <f t="shared" si="13"/>
        <v>0.009128049273562125</v>
      </c>
      <c r="N30" s="344">
        <v>137.08700000000002</v>
      </c>
      <c r="O30" s="342">
        <v>42.535</v>
      </c>
      <c r="P30" s="342">
        <f t="shared" si="14"/>
        <v>179.622</v>
      </c>
      <c r="Q30" s="346">
        <f t="shared" si="15"/>
        <v>0.28578347863847386</v>
      </c>
    </row>
    <row r="31" spans="1:17" s="33" customFormat="1" ht="18" customHeight="1">
      <c r="A31" s="340" t="s">
        <v>283</v>
      </c>
      <c r="B31" s="341">
        <v>35.519999999999996</v>
      </c>
      <c r="C31" s="342">
        <v>48.10999999999999</v>
      </c>
      <c r="D31" s="342">
        <f t="shared" si="8"/>
        <v>83.63</v>
      </c>
      <c r="E31" s="343">
        <f t="shared" si="9"/>
        <v>0.006470158896828236</v>
      </c>
      <c r="F31" s="344">
        <v>40.785</v>
      </c>
      <c r="G31" s="342">
        <v>8.255</v>
      </c>
      <c r="H31" s="342">
        <f t="shared" si="10"/>
        <v>49.04</v>
      </c>
      <c r="I31" s="345">
        <f t="shared" si="11"/>
        <v>0.7053425774877651</v>
      </c>
      <c r="J31" s="344">
        <v>74.345</v>
      </c>
      <c r="K31" s="342">
        <v>50.748</v>
      </c>
      <c r="L31" s="342">
        <f t="shared" si="12"/>
        <v>125.09299999999999</v>
      </c>
      <c r="M31" s="345">
        <f t="shared" si="13"/>
        <v>0.004944058659815578</v>
      </c>
      <c r="N31" s="344">
        <v>84.98</v>
      </c>
      <c r="O31" s="342">
        <v>17.265000000000004</v>
      </c>
      <c r="P31" s="342">
        <f t="shared" si="14"/>
        <v>102.245</v>
      </c>
      <c r="Q31" s="346">
        <f t="shared" si="15"/>
        <v>0.22346325003667644</v>
      </c>
    </row>
    <row r="32" spans="1:17" s="33" customFormat="1" ht="18" customHeight="1">
      <c r="A32" s="340" t="s">
        <v>233</v>
      </c>
      <c r="B32" s="341">
        <v>78.173</v>
      </c>
      <c r="C32" s="342">
        <v>0</v>
      </c>
      <c r="D32" s="342">
        <f t="shared" si="8"/>
        <v>78.173</v>
      </c>
      <c r="E32" s="343">
        <f t="shared" si="9"/>
        <v>0.0060479700040864965</v>
      </c>
      <c r="F32" s="344">
        <v>91.826</v>
      </c>
      <c r="G32" s="342"/>
      <c r="H32" s="342">
        <f t="shared" si="10"/>
        <v>91.826</v>
      </c>
      <c r="I32" s="345">
        <f t="shared" si="11"/>
        <v>-0.1486833794350183</v>
      </c>
      <c r="J32" s="344">
        <v>227.143</v>
      </c>
      <c r="K32" s="342"/>
      <c r="L32" s="342">
        <f t="shared" si="12"/>
        <v>227.143</v>
      </c>
      <c r="M32" s="345">
        <f t="shared" si="13"/>
        <v>0.008977387353141183</v>
      </c>
      <c r="N32" s="344">
        <v>130.067</v>
      </c>
      <c r="O32" s="342"/>
      <c r="P32" s="342">
        <f t="shared" si="14"/>
        <v>130.067</v>
      </c>
      <c r="Q32" s="346">
        <f t="shared" si="15"/>
        <v>0.7463538022711371</v>
      </c>
    </row>
    <row r="33" spans="1:17" s="33" customFormat="1" ht="18" customHeight="1">
      <c r="A33" s="340" t="s">
        <v>271</v>
      </c>
      <c r="B33" s="341">
        <v>75.838</v>
      </c>
      <c r="C33" s="342">
        <v>0</v>
      </c>
      <c r="D33" s="342">
        <f t="shared" si="8"/>
        <v>75.838</v>
      </c>
      <c r="E33" s="343">
        <f t="shared" si="9"/>
        <v>0.005867319268416354</v>
      </c>
      <c r="F33" s="344">
        <v>31.847</v>
      </c>
      <c r="G33" s="342"/>
      <c r="H33" s="342">
        <f t="shared" si="10"/>
        <v>31.847</v>
      </c>
      <c r="I33" s="345">
        <f t="shared" si="11"/>
        <v>1.3813232015574464</v>
      </c>
      <c r="J33" s="344">
        <v>122.81</v>
      </c>
      <c r="K33" s="342"/>
      <c r="L33" s="342">
        <f t="shared" si="12"/>
        <v>122.81</v>
      </c>
      <c r="M33" s="345">
        <f t="shared" si="13"/>
        <v>0.0048538275044323126</v>
      </c>
      <c r="N33" s="344">
        <v>63.475</v>
      </c>
      <c r="O33" s="342"/>
      <c r="P33" s="342">
        <f t="shared" si="14"/>
        <v>63.475</v>
      </c>
      <c r="Q33" s="346">
        <f t="shared" si="15"/>
        <v>0.9347774714454509</v>
      </c>
    </row>
    <row r="34" spans="1:17" s="33" customFormat="1" ht="18" customHeight="1">
      <c r="A34" s="340" t="s">
        <v>238</v>
      </c>
      <c r="B34" s="341">
        <v>74.88000000000001</v>
      </c>
      <c r="C34" s="342">
        <v>0.5640000000000001</v>
      </c>
      <c r="D34" s="342">
        <f t="shared" si="8"/>
        <v>75.44400000000002</v>
      </c>
      <c r="E34" s="343">
        <f t="shared" si="9"/>
        <v>0.005836836874474585</v>
      </c>
      <c r="F34" s="344">
        <v>65.172</v>
      </c>
      <c r="G34" s="342"/>
      <c r="H34" s="342">
        <f t="shared" si="10"/>
        <v>65.172</v>
      </c>
      <c r="I34" s="345">
        <f t="shared" si="11"/>
        <v>0.157613699134598</v>
      </c>
      <c r="J34" s="344">
        <v>105.93</v>
      </c>
      <c r="K34" s="342">
        <v>0.664</v>
      </c>
      <c r="L34" s="342">
        <f t="shared" si="12"/>
        <v>106.59400000000001</v>
      </c>
      <c r="M34" s="345">
        <f t="shared" si="13"/>
        <v>0.004212921496681524</v>
      </c>
      <c r="N34" s="344">
        <v>180.84500000000003</v>
      </c>
      <c r="O34" s="342">
        <v>0.2</v>
      </c>
      <c r="P34" s="342">
        <f t="shared" si="14"/>
        <v>181.04500000000002</v>
      </c>
      <c r="Q34" s="346">
        <f t="shared" si="15"/>
        <v>-0.4112292523958132</v>
      </c>
    </row>
    <row r="35" spans="1:17" s="33" customFormat="1" ht="18" customHeight="1">
      <c r="A35" s="340" t="s">
        <v>284</v>
      </c>
      <c r="B35" s="341">
        <v>70.66</v>
      </c>
      <c r="C35" s="342">
        <v>0</v>
      </c>
      <c r="D35" s="342">
        <f t="shared" si="8"/>
        <v>70.66</v>
      </c>
      <c r="E35" s="343">
        <f t="shared" si="9"/>
        <v>0.0054667156241765295</v>
      </c>
      <c r="F35" s="344"/>
      <c r="G35" s="342">
        <v>0.05</v>
      </c>
      <c r="H35" s="342">
        <f t="shared" si="10"/>
        <v>0.05</v>
      </c>
      <c r="I35" s="345">
        <f t="shared" si="11"/>
        <v>1412.1999999999998</v>
      </c>
      <c r="J35" s="344">
        <v>96.846</v>
      </c>
      <c r="K35" s="342"/>
      <c r="L35" s="342">
        <f t="shared" si="12"/>
        <v>96.846</v>
      </c>
      <c r="M35" s="345">
        <f t="shared" si="13"/>
        <v>0.0038276506676512643</v>
      </c>
      <c r="N35" s="344"/>
      <c r="O35" s="342">
        <v>0.11</v>
      </c>
      <c r="P35" s="342">
        <f t="shared" si="14"/>
        <v>0.11</v>
      </c>
      <c r="Q35" s="346">
        <f t="shared" si="15"/>
        <v>879.4181818181819</v>
      </c>
    </row>
    <row r="36" spans="1:17" s="33" customFormat="1" ht="18" customHeight="1">
      <c r="A36" s="340" t="s">
        <v>224</v>
      </c>
      <c r="B36" s="341">
        <v>69.92599999999999</v>
      </c>
      <c r="C36" s="342">
        <v>0</v>
      </c>
      <c r="D36" s="342">
        <f aca="true" t="shared" si="24" ref="D36:D44">C36+B36</f>
        <v>69.92599999999999</v>
      </c>
      <c r="E36" s="343">
        <f aca="true" t="shared" si="25" ref="E36:E44">D36/$D$8</f>
        <v>0.005409928626325615</v>
      </c>
      <c r="F36" s="344">
        <v>8.323</v>
      </c>
      <c r="G36" s="342">
        <v>0.05</v>
      </c>
      <c r="H36" s="342">
        <f aca="true" t="shared" si="26" ref="H36:H44">G36+F36</f>
        <v>8.373000000000001</v>
      </c>
      <c r="I36" s="345">
        <f aca="true" t="shared" si="27" ref="I36:I44">(D36/H36-1)</f>
        <v>7.351367490744055</v>
      </c>
      <c r="J36" s="344">
        <v>141.30900000000003</v>
      </c>
      <c r="K36" s="342">
        <v>0.2</v>
      </c>
      <c r="L36" s="342">
        <f aca="true" t="shared" si="28" ref="L36:L44">K36+J36</f>
        <v>141.50900000000001</v>
      </c>
      <c r="M36" s="345">
        <f aca="true" t="shared" si="29" ref="M36:M44">(L36/$L$8)</f>
        <v>0.005592869280390132</v>
      </c>
      <c r="N36" s="344">
        <v>73.765</v>
      </c>
      <c r="O36" s="342">
        <v>0.05</v>
      </c>
      <c r="P36" s="342">
        <f aca="true" t="shared" si="30" ref="P36:P44">O36+N36</f>
        <v>73.815</v>
      </c>
      <c r="Q36" s="346">
        <f aca="true" t="shared" si="31" ref="Q36:Q44">(L36/P36-1)</f>
        <v>0.9170764749712121</v>
      </c>
    </row>
    <row r="37" spans="1:17" s="33" customFormat="1" ht="18" customHeight="1">
      <c r="A37" s="340" t="s">
        <v>246</v>
      </c>
      <c r="B37" s="341">
        <v>64.542</v>
      </c>
      <c r="C37" s="342">
        <v>0.601</v>
      </c>
      <c r="D37" s="342">
        <f t="shared" si="24"/>
        <v>65.143</v>
      </c>
      <c r="E37" s="343">
        <f t="shared" si="25"/>
        <v>0.005039884742509647</v>
      </c>
      <c r="F37" s="344">
        <v>75.82</v>
      </c>
      <c r="G37" s="342">
        <v>0.721</v>
      </c>
      <c r="H37" s="342">
        <f t="shared" si="26"/>
        <v>76.541</v>
      </c>
      <c r="I37" s="345">
        <f t="shared" si="27"/>
        <v>-0.14891365412001412</v>
      </c>
      <c r="J37" s="344">
        <v>111.601</v>
      </c>
      <c r="K37" s="342">
        <v>0.601</v>
      </c>
      <c r="L37" s="342">
        <f t="shared" si="28"/>
        <v>112.202</v>
      </c>
      <c r="M37" s="345">
        <f t="shared" si="29"/>
        <v>0.004434566840259868</v>
      </c>
      <c r="N37" s="344">
        <v>136.26500000000001</v>
      </c>
      <c r="O37" s="342">
        <v>0.721</v>
      </c>
      <c r="P37" s="342">
        <f t="shared" si="30"/>
        <v>136.98600000000002</v>
      </c>
      <c r="Q37" s="346">
        <f t="shared" si="31"/>
        <v>-0.18092359803191582</v>
      </c>
    </row>
    <row r="38" spans="1:17" s="33" customFormat="1" ht="18" customHeight="1">
      <c r="A38" s="340" t="s">
        <v>285</v>
      </c>
      <c r="B38" s="341">
        <v>22.52</v>
      </c>
      <c r="C38" s="342">
        <v>37.004</v>
      </c>
      <c r="D38" s="342">
        <f t="shared" si="24"/>
        <v>59.524</v>
      </c>
      <c r="E38" s="343">
        <f t="shared" si="25"/>
        <v>0.004605162479670022</v>
      </c>
      <c r="F38" s="344">
        <v>31.77</v>
      </c>
      <c r="G38" s="342">
        <v>17.522000000000002</v>
      </c>
      <c r="H38" s="342">
        <f t="shared" si="26"/>
        <v>49.292</v>
      </c>
      <c r="I38" s="345">
        <f t="shared" si="27"/>
        <v>0.2075793232167491</v>
      </c>
      <c r="J38" s="344">
        <v>58.32</v>
      </c>
      <c r="K38" s="342">
        <v>70.08</v>
      </c>
      <c r="L38" s="342">
        <f t="shared" si="28"/>
        <v>128.4</v>
      </c>
      <c r="M38" s="345">
        <f t="shared" si="29"/>
        <v>0.005074761432856518</v>
      </c>
      <c r="N38" s="344">
        <v>68.13</v>
      </c>
      <c r="O38" s="342">
        <v>23.538</v>
      </c>
      <c r="P38" s="342">
        <f t="shared" si="30"/>
        <v>91.66799999999999</v>
      </c>
      <c r="Q38" s="346">
        <f t="shared" si="31"/>
        <v>0.40070689880874477</v>
      </c>
    </row>
    <row r="39" spans="1:17" s="33" customFormat="1" ht="18" customHeight="1">
      <c r="A39" s="340" t="s">
        <v>286</v>
      </c>
      <c r="B39" s="341">
        <v>3.74</v>
      </c>
      <c r="C39" s="342">
        <v>52.47</v>
      </c>
      <c r="D39" s="342">
        <f t="shared" si="24"/>
        <v>56.21</v>
      </c>
      <c r="E39" s="343">
        <f t="shared" si="25"/>
        <v>0.004348769958037966</v>
      </c>
      <c r="F39" s="344">
        <v>2.511</v>
      </c>
      <c r="G39" s="342">
        <v>38.00600000000001</v>
      </c>
      <c r="H39" s="342">
        <f t="shared" si="26"/>
        <v>40.51700000000001</v>
      </c>
      <c r="I39" s="345">
        <f t="shared" si="27"/>
        <v>0.38731890317644413</v>
      </c>
      <c r="J39" s="344">
        <v>8.59</v>
      </c>
      <c r="K39" s="342">
        <v>106.31299999999997</v>
      </c>
      <c r="L39" s="342">
        <f t="shared" si="28"/>
        <v>114.90299999999998</v>
      </c>
      <c r="M39" s="345">
        <f t="shared" si="29"/>
        <v>0.0045413186364448</v>
      </c>
      <c r="N39" s="344">
        <v>5.25</v>
      </c>
      <c r="O39" s="342">
        <v>79.28399999999999</v>
      </c>
      <c r="P39" s="342">
        <f t="shared" si="30"/>
        <v>84.53399999999999</v>
      </c>
      <c r="Q39" s="346">
        <f t="shared" si="31"/>
        <v>0.35925189864433227</v>
      </c>
    </row>
    <row r="40" spans="1:17" s="33" customFormat="1" ht="18" customHeight="1">
      <c r="A40" s="340" t="s">
        <v>253</v>
      </c>
      <c r="B40" s="341">
        <v>49.242</v>
      </c>
      <c r="C40" s="342">
        <v>1.71</v>
      </c>
      <c r="D40" s="342">
        <f t="shared" si="24"/>
        <v>50.952</v>
      </c>
      <c r="E40" s="343">
        <f t="shared" si="25"/>
        <v>0.0039419769952312835</v>
      </c>
      <c r="F40" s="344">
        <v>40.183</v>
      </c>
      <c r="G40" s="342">
        <v>1.804</v>
      </c>
      <c r="H40" s="342">
        <f t="shared" si="26"/>
        <v>41.987</v>
      </c>
      <c r="I40" s="345">
        <f t="shared" si="27"/>
        <v>0.2135184700026198</v>
      </c>
      <c r="J40" s="344">
        <v>91.735</v>
      </c>
      <c r="K40" s="342">
        <v>4.94</v>
      </c>
      <c r="L40" s="342">
        <f t="shared" si="28"/>
        <v>96.675</v>
      </c>
      <c r="M40" s="345">
        <f t="shared" si="29"/>
        <v>0.0038208922236869455</v>
      </c>
      <c r="N40" s="344">
        <v>81.111</v>
      </c>
      <c r="O40" s="342">
        <v>1.804</v>
      </c>
      <c r="P40" s="342">
        <f t="shared" si="30"/>
        <v>82.915</v>
      </c>
      <c r="Q40" s="346">
        <f t="shared" si="31"/>
        <v>0.16595308448411017</v>
      </c>
    </row>
    <row r="41" spans="1:17" s="33" customFormat="1" ht="18" customHeight="1">
      <c r="A41" s="340" t="s">
        <v>235</v>
      </c>
      <c r="B41" s="341">
        <v>48.293</v>
      </c>
      <c r="C41" s="342">
        <v>0</v>
      </c>
      <c r="D41" s="342">
        <f t="shared" si="24"/>
        <v>48.293</v>
      </c>
      <c r="E41" s="343">
        <f t="shared" si="25"/>
        <v>0.0037362595193653715</v>
      </c>
      <c r="F41" s="344">
        <v>96.56200000000001</v>
      </c>
      <c r="G41" s="342"/>
      <c r="H41" s="342">
        <f t="shared" si="26"/>
        <v>96.56200000000001</v>
      </c>
      <c r="I41" s="345">
        <f t="shared" si="27"/>
        <v>-0.4998757275118577</v>
      </c>
      <c r="J41" s="344">
        <v>148.29100000000003</v>
      </c>
      <c r="K41" s="342"/>
      <c r="L41" s="342">
        <f t="shared" si="28"/>
        <v>148.29100000000003</v>
      </c>
      <c r="M41" s="345">
        <f t="shared" si="29"/>
        <v>0.005860914701243972</v>
      </c>
      <c r="N41" s="344">
        <v>177.115</v>
      </c>
      <c r="O41" s="342"/>
      <c r="P41" s="342">
        <f t="shared" si="30"/>
        <v>177.115</v>
      </c>
      <c r="Q41" s="346">
        <f t="shared" si="31"/>
        <v>-0.162741721480394</v>
      </c>
    </row>
    <row r="42" spans="1:17" s="33" customFormat="1" ht="18" customHeight="1">
      <c r="A42" s="340" t="s">
        <v>265</v>
      </c>
      <c r="B42" s="341">
        <v>14.080000000000002</v>
      </c>
      <c r="C42" s="342">
        <v>29.796</v>
      </c>
      <c r="D42" s="342">
        <f t="shared" si="24"/>
        <v>43.876000000000005</v>
      </c>
      <c r="E42" s="343">
        <f t="shared" si="25"/>
        <v>0.0033945317679927745</v>
      </c>
      <c r="F42" s="344">
        <v>9.849</v>
      </c>
      <c r="G42" s="342">
        <v>23.231</v>
      </c>
      <c r="H42" s="342">
        <f t="shared" si="26"/>
        <v>33.08</v>
      </c>
      <c r="I42" s="345">
        <f t="shared" si="27"/>
        <v>0.32636033857315616</v>
      </c>
      <c r="J42" s="344">
        <v>29.428</v>
      </c>
      <c r="K42" s="342">
        <v>67.38900000000001</v>
      </c>
      <c r="L42" s="342">
        <f t="shared" si="28"/>
        <v>96.81700000000001</v>
      </c>
      <c r="M42" s="345">
        <f t="shared" si="29"/>
        <v>0.0038265044987918187</v>
      </c>
      <c r="N42" s="344">
        <v>20.006999999999998</v>
      </c>
      <c r="O42" s="342">
        <v>81.077</v>
      </c>
      <c r="P42" s="342">
        <f t="shared" si="30"/>
        <v>101.084</v>
      </c>
      <c r="Q42" s="346">
        <f t="shared" si="31"/>
        <v>-0.042212417395433466</v>
      </c>
    </row>
    <row r="43" spans="1:17" s="33" customFormat="1" ht="18" customHeight="1">
      <c r="A43" s="340" t="s">
        <v>287</v>
      </c>
      <c r="B43" s="341">
        <v>37.548</v>
      </c>
      <c r="C43" s="342">
        <v>0</v>
      </c>
      <c r="D43" s="342">
        <f t="shared" si="24"/>
        <v>37.548</v>
      </c>
      <c r="E43" s="343">
        <f t="shared" si="25"/>
        <v>0.0029049566693543777</v>
      </c>
      <c r="F43" s="344">
        <v>19.980999999999998</v>
      </c>
      <c r="G43" s="342"/>
      <c r="H43" s="342">
        <f t="shared" si="26"/>
        <v>19.980999999999998</v>
      </c>
      <c r="I43" s="345">
        <f t="shared" si="27"/>
        <v>0.8791852259646666</v>
      </c>
      <c r="J43" s="344">
        <v>78.14</v>
      </c>
      <c r="K43" s="342"/>
      <c r="L43" s="342">
        <f t="shared" si="28"/>
        <v>78.14</v>
      </c>
      <c r="M43" s="345">
        <f t="shared" si="29"/>
        <v>0.003088332230244613</v>
      </c>
      <c r="N43" s="344">
        <v>20.389</v>
      </c>
      <c r="O43" s="342">
        <v>21.028</v>
      </c>
      <c r="P43" s="342">
        <f t="shared" si="30"/>
        <v>41.417</v>
      </c>
      <c r="Q43" s="346">
        <f t="shared" si="31"/>
        <v>0.8866648960571746</v>
      </c>
    </row>
    <row r="44" spans="1:17" s="33" customFormat="1" ht="18" customHeight="1">
      <c r="A44" s="340" t="s">
        <v>268</v>
      </c>
      <c r="B44" s="341">
        <v>36.29</v>
      </c>
      <c r="C44" s="342">
        <v>0</v>
      </c>
      <c r="D44" s="342">
        <f t="shared" si="24"/>
        <v>36.29</v>
      </c>
      <c r="E44" s="343">
        <f t="shared" si="25"/>
        <v>0.0028076296348905497</v>
      </c>
      <c r="F44" s="344"/>
      <c r="G44" s="342"/>
      <c r="H44" s="342">
        <f t="shared" si="26"/>
        <v>0</v>
      </c>
      <c r="I44" s="345" t="e">
        <f t="shared" si="27"/>
        <v>#DIV/0!</v>
      </c>
      <c r="J44" s="344">
        <v>55.425</v>
      </c>
      <c r="K44" s="342"/>
      <c r="L44" s="342">
        <f t="shared" si="28"/>
        <v>55.425</v>
      </c>
      <c r="M44" s="345">
        <f t="shared" si="29"/>
        <v>0.002190565828785611</v>
      </c>
      <c r="N44" s="344">
        <v>0.9510000000000001</v>
      </c>
      <c r="O44" s="342"/>
      <c r="P44" s="342">
        <f t="shared" si="30"/>
        <v>0.9510000000000001</v>
      </c>
      <c r="Q44" s="346">
        <f t="shared" si="31"/>
        <v>57.28075709779179</v>
      </c>
    </row>
    <row r="45" spans="1:17" s="33" customFormat="1" ht="18" customHeight="1">
      <c r="A45" s="340" t="s">
        <v>288</v>
      </c>
      <c r="B45" s="341">
        <v>11.965</v>
      </c>
      <c r="C45" s="342">
        <v>21.740000000000002</v>
      </c>
      <c r="D45" s="342">
        <f aca="true" t="shared" si="32" ref="D45:D52">C45+B45</f>
        <v>33.705</v>
      </c>
      <c r="E45" s="343">
        <f aca="true" t="shared" si="33" ref="E45:E52">D45/$D$8</f>
        <v>0.00260763727869898</v>
      </c>
      <c r="F45" s="344">
        <v>18.28</v>
      </c>
      <c r="G45" s="342">
        <v>2.3600000000000003</v>
      </c>
      <c r="H45" s="342">
        <f aca="true" t="shared" si="34" ref="H45:H52">G45+F45</f>
        <v>20.64</v>
      </c>
      <c r="I45" s="345">
        <f aca="true" t="shared" si="35" ref="I45:I52">(D45/H45-1)</f>
        <v>0.6329941860465116</v>
      </c>
      <c r="J45" s="344">
        <v>33.685</v>
      </c>
      <c r="K45" s="342">
        <v>48.985</v>
      </c>
      <c r="L45" s="342">
        <f aca="true" t="shared" si="36" ref="L45:L52">K45+J45</f>
        <v>82.67</v>
      </c>
      <c r="M45" s="345">
        <f aca="true" t="shared" si="37" ref="M45:M52">(L45/$L$8)</f>
        <v>0.0032673717107028683</v>
      </c>
      <c r="N45" s="344">
        <v>33.25</v>
      </c>
      <c r="O45" s="342">
        <v>5.786</v>
      </c>
      <c r="P45" s="342">
        <f aca="true" t="shared" si="38" ref="P45:P52">O45+N45</f>
        <v>39.036</v>
      </c>
      <c r="Q45" s="346">
        <f aca="true" t="shared" si="39" ref="Q45:Q52">(L45/P45-1)</f>
        <v>1.117788707859412</v>
      </c>
    </row>
    <row r="46" spans="1:17" s="33" customFormat="1" ht="18" customHeight="1">
      <c r="A46" s="340" t="s">
        <v>289</v>
      </c>
      <c r="B46" s="341">
        <v>0</v>
      </c>
      <c r="C46" s="342">
        <v>32.736</v>
      </c>
      <c r="D46" s="342">
        <f t="shared" si="32"/>
        <v>32.736</v>
      </c>
      <c r="E46" s="343">
        <f t="shared" si="33"/>
        <v>0.0025326691575579233</v>
      </c>
      <c r="F46" s="344"/>
      <c r="G46" s="342">
        <v>34.427</v>
      </c>
      <c r="H46" s="342">
        <f t="shared" si="34"/>
        <v>34.427</v>
      </c>
      <c r="I46" s="345">
        <f t="shared" si="35"/>
        <v>-0.04911842449240433</v>
      </c>
      <c r="J46" s="344"/>
      <c r="K46" s="342">
        <v>59.78</v>
      </c>
      <c r="L46" s="342">
        <f t="shared" si="36"/>
        <v>59.78</v>
      </c>
      <c r="M46" s="345">
        <f t="shared" si="37"/>
        <v>0.0023626887730230734</v>
      </c>
      <c r="N46" s="344">
        <v>3.17</v>
      </c>
      <c r="O46" s="342">
        <v>64.32</v>
      </c>
      <c r="P46" s="342">
        <f t="shared" si="38"/>
        <v>67.49</v>
      </c>
      <c r="Q46" s="346">
        <f t="shared" si="39"/>
        <v>-0.11423914654022804</v>
      </c>
    </row>
    <row r="47" spans="1:17" s="33" customFormat="1" ht="18" customHeight="1">
      <c r="A47" s="340" t="s">
        <v>290</v>
      </c>
      <c r="B47" s="341">
        <v>0</v>
      </c>
      <c r="C47" s="342">
        <v>32.285</v>
      </c>
      <c r="D47" s="342">
        <f t="shared" si="32"/>
        <v>32.285</v>
      </c>
      <c r="E47" s="343">
        <f t="shared" si="33"/>
        <v>0.002497776874137266</v>
      </c>
      <c r="F47" s="344">
        <v>0.052000000000000005</v>
      </c>
      <c r="G47" s="342">
        <v>11.270000000000001</v>
      </c>
      <c r="H47" s="342">
        <f t="shared" si="34"/>
        <v>11.322000000000001</v>
      </c>
      <c r="I47" s="345">
        <f t="shared" si="35"/>
        <v>1.8515279985868216</v>
      </c>
      <c r="J47" s="344"/>
      <c r="K47" s="342">
        <v>61.077</v>
      </c>
      <c r="L47" s="342">
        <f t="shared" si="36"/>
        <v>61.077</v>
      </c>
      <c r="M47" s="345">
        <f t="shared" si="37"/>
        <v>0.002413950187185183</v>
      </c>
      <c r="N47" s="344">
        <v>0.175</v>
      </c>
      <c r="O47" s="342">
        <v>28.279999999999998</v>
      </c>
      <c r="P47" s="342">
        <f t="shared" si="38"/>
        <v>28.455</v>
      </c>
      <c r="Q47" s="346">
        <f t="shared" si="39"/>
        <v>1.1464417501317872</v>
      </c>
    </row>
    <row r="48" spans="1:17" s="33" customFormat="1" ht="18" customHeight="1">
      <c r="A48" s="340" t="s">
        <v>291</v>
      </c>
      <c r="B48" s="341">
        <v>23.699</v>
      </c>
      <c r="C48" s="342">
        <v>3.859</v>
      </c>
      <c r="D48" s="342">
        <f t="shared" si="32"/>
        <v>27.558</v>
      </c>
      <c r="E48" s="343">
        <f t="shared" si="33"/>
        <v>0.002132065513318098</v>
      </c>
      <c r="F48" s="344">
        <v>30.968000000000004</v>
      </c>
      <c r="G48" s="342">
        <v>3.6149999999999998</v>
      </c>
      <c r="H48" s="342">
        <f t="shared" si="34"/>
        <v>34.583000000000006</v>
      </c>
      <c r="I48" s="345">
        <f t="shared" si="35"/>
        <v>-0.2031344880432584</v>
      </c>
      <c r="J48" s="344">
        <v>40.251000000000005</v>
      </c>
      <c r="K48" s="342">
        <v>10.030999999999999</v>
      </c>
      <c r="L48" s="342">
        <f t="shared" si="36"/>
        <v>50.282000000000004</v>
      </c>
      <c r="M48" s="345">
        <f t="shared" si="37"/>
        <v>0.001987298710022519</v>
      </c>
      <c r="N48" s="344">
        <v>61.755</v>
      </c>
      <c r="O48" s="342">
        <v>14.942000000000002</v>
      </c>
      <c r="P48" s="342">
        <f t="shared" si="38"/>
        <v>76.697</v>
      </c>
      <c r="Q48" s="346">
        <f t="shared" si="39"/>
        <v>-0.34440721279841446</v>
      </c>
    </row>
    <row r="49" spans="1:17" s="33" customFormat="1" ht="18" customHeight="1">
      <c r="A49" s="340" t="s">
        <v>292</v>
      </c>
      <c r="B49" s="341">
        <v>24.905</v>
      </c>
      <c r="C49" s="342">
        <v>0.133</v>
      </c>
      <c r="D49" s="342">
        <f t="shared" si="32"/>
        <v>25.038</v>
      </c>
      <c r="E49" s="343">
        <f t="shared" si="33"/>
        <v>0.0019371019784620994</v>
      </c>
      <c r="F49" s="344">
        <v>21.689999999999998</v>
      </c>
      <c r="G49" s="342">
        <v>2.625</v>
      </c>
      <c r="H49" s="342">
        <f t="shared" si="34"/>
        <v>24.314999999999998</v>
      </c>
      <c r="I49" s="345">
        <f t="shared" si="35"/>
        <v>0.029734731647131474</v>
      </c>
      <c r="J49" s="344">
        <v>44.995000000000005</v>
      </c>
      <c r="K49" s="342">
        <v>0.9270000000000002</v>
      </c>
      <c r="L49" s="342">
        <f t="shared" si="36"/>
        <v>45.922000000000004</v>
      </c>
      <c r="M49" s="345">
        <f t="shared" si="37"/>
        <v>0.0018149781504644628</v>
      </c>
      <c r="N49" s="344">
        <v>33.940000000000005</v>
      </c>
      <c r="O49" s="342">
        <v>2.685</v>
      </c>
      <c r="P49" s="342">
        <f t="shared" si="38"/>
        <v>36.62500000000001</v>
      </c>
      <c r="Q49" s="346">
        <f t="shared" si="39"/>
        <v>0.25384300341296906</v>
      </c>
    </row>
    <row r="50" spans="1:17" s="33" customFormat="1" ht="18" customHeight="1">
      <c r="A50" s="340" t="s">
        <v>293</v>
      </c>
      <c r="B50" s="341">
        <v>2.7</v>
      </c>
      <c r="C50" s="342">
        <v>21.267999999999997</v>
      </c>
      <c r="D50" s="342">
        <f t="shared" si="32"/>
        <v>23.967999999999996</v>
      </c>
      <c r="E50" s="343">
        <f t="shared" si="33"/>
        <v>0.0018543198426303855</v>
      </c>
      <c r="F50" s="344">
        <v>22.435</v>
      </c>
      <c r="G50" s="342">
        <v>17.922000000000004</v>
      </c>
      <c r="H50" s="342">
        <f t="shared" si="34"/>
        <v>40.357</v>
      </c>
      <c r="I50" s="345">
        <f t="shared" si="35"/>
        <v>-0.4061005525683278</v>
      </c>
      <c r="J50" s="344">
        <v>4.7</v>
      </c>
      <c r="K50" s="342">
        <v>46.502</v>
      </c>
      <c r="L50" s="342">
        <f t="shared" si="36"/>
        <v>51.202000000000005</v>
      </c>
      <c r="M50" s="345">
        <f t="shared" si="37"/>
        <v>0.0020236599290118337</v>
      </c>
      <c r="N50" s="344">
        <v>40.355000000000004</v>
      </c>
      <c r="O50" s="342">
        <v>39.019000000000005</v>
      </c>
      <c r="P50" s="342">
        <f t="shared" si="38"/>
        <v>79.37400000000001</v>
      </c>
      <c r="Q50" s="346">
        <f t="shared" si="39"/>
        <v>-0.3549273061707864</v>
      </c>
    </row>
    <row r="51" spans="1:17" s="33" customFormat="1" ht="18" customHeight="1">
      <c r="A51" s="340" t="s">
        <v>294</v>
      </c>
      <c r="B51" s="341">
        <v>9.530000000000001</v>
      </c>
      <c r="C51" s="342">
        <v>13.466999999999999</v>
      </c>
      <c r="D51" s="342">
        <f t="shared" si="32"/>
        <v>22.997</v>
      </c>
      <c r="E51" s="343">
        <f t="shared" si="33"/>
        <v>0.0017791969885251578</v>
      </c>
      <c r="F51" s="344">
        <v>11.195</v>
      </c>
      <c r="G51" s="342">
        <v>7.218</v>
      </c>
      <c r="H51" s="342">
        <f t="shared" si="34"/>
        <v>18.413</v>
      </c>
      <c r="I51" s="345">
        <f t="shared" si="35"/>
        <v>0.2489545429859339</v>
      </c>
      <c r="J51" s="344">
        <v>14.870000000000001</v>
      </c>
      <c r="K51" s="342">
        <v>25.506999999999998</v>
      </c>
      <c r="L51" s="342">
        <f t="shared" si="36"/>
        <v>40.376999999999995</v>
      </c>
      <c r="M51" s="345">
        <f t="shared" si="37"/>
        <v>0.0015958227599256042</v>
      </c>
      <c r="N51" s="344">
        <v>19.634</v>
      </c>
      <c r="O51" s="342">
        <v>14.107</v>
      </c>
      <c r="P51" s="342">
        <f t="shared" si="38"/>
        <v>33.741</v>
      </c>
      <c r="Q51" s="346">
        <f t="shared" si="39"/>
        <v>0.19667466880056894</v>
      </c>
    </row>
    <row r="52" spans="1:17" s="33" customFormat="1" ht="18" customHeight="1">
      <c r="A52" s="340" t="s">
        <v>295</v>
      </c>
      <c r="B52" s="341">
        <v>14.125</v>
      </c>
      <c r="C52" s="342">
        <v>8.73</v>
      </c>
      <c r="D52" s="342">
        <f t="shared" si="32"/>
        <v>22.855</v>
      </c>
      <c r="E52" s="343">
        <f t="shared" si="33"/>
        <v>0.0017682109480689865</v>
      </c>
      <c r="F52" s="344">
        <v>22.535</v>
      </c>
      <c r="G52" s="342">
        <v>7.22</v>
      </c>
      <c r="H52" s="342">
        <f t="shared" si="34"/>
        <v>29.755</v>
      </c>
      <c r="I52" s="345">
        <f t="shared" si="35"/>
        <v>-0.23189379936145182</v>
      </c>
      <c r="J52" s="344">
        <v>23.470000000000002</v>
      </c>
      <c r="K52" s="342">
        <v>8.73</v>
      </c>
      <c r="L52" s="342">
        <f t="shared" si="36"/>
        <v>32.2</v>
      </c>
      <c r="M52" s="345">
        <f t="shared" si="37"/>
        <v>0.0012726426646260116</v>
      </c>
      <c r="N52" s="344">
        <v>42.445</v>
      </c>
      <c r="O52" s="342">
        <v>7.250000000000001</v>
      </c>
      <c r="P52" s="342">
        <f t="shared" si="38"/>
        <v>49.695</v>
      </c>
      <c r="Q52" s="346">
        <f t="shared" si="39"/>
        <v>-0.3520474896870912</v>
      </c>
    </row>
    <row r="53" spans="1:17" s="33" customFormat="1" ht="18" customHeight="1">
      <c r="A53" s="340" t="s">
        <v>296</v>
      </c>
      <c r="B53" s="341">
        <v>20.705</v>
      </c>
      <c r="C53" s="342">
        <v>0</v>
      </c>
      <c r="D53" s="342">
        <f>C53+B53</f>
        <v>20.705</v>
      </c>
      <c r="E53" s="343">
        <f>D53/$D$8</f>
        <v>0.001601873011584702</v>
      </c>
      <c r="F53" s="344">
        <v>24.65</v>
      </c>
      <c r="G53" s="342"/>
      <c r="H53" s="342">
        <f>G53+F53</f>
        <v>24.65</v>
      </c>
      <c r="I53" s="345">
        <f>(D53/H53-1)</f>
        <v>-0.1600405679513185</v>
      </c>
      <c r="J53" s="344">
        <v>37.925</v>
      </c>
      <c r="K53" s="342"/>
      <c r="L53" s="342">
        <f>K53+J53</f>
        <v>37.925</v>
      </c>
      <c r="M53" s="345">
        <f>(L53/$L$8)</f>
        <v>0.0014989122067062572</v>
      </c>
      <c r="N53" s="344">
        <v>68.91</v>
      </c>
      <c r="O53" s="342"/>
      <c r="P53" s="342">
        <f>O53+N53</f>
        <v>68.91</v>
      </c>
      <c r="Q53" s="346">
        <f>(L53/P53-1)</f>
        <v>-0.44964446379335365</v>
      </c>
    </row>
    <row r="54" spans="1:17" s="33" customFormat="1" ht="18" customHeight="1" thickBot="1">
      <c r="A54" s="347" t="s">
        <v>277</v>
      </c>
      <c r="B54" s="348">
        <v>421.72299999999996</v>
      </c>
      <c r="C54" s="349">
        <v>297.286</v>
      </c>
      <c r="D54" s="349">
        <f>C54+B54</f>
        <v>719.009</v>
      </c>
      <c r="E54" s="350">
        <f>D54/$D$8</f>
        <v>0.055627196917966915</v>
      </c>
      <c r="F54" s="351">
        <v>410.87899999999985</v>
      </c>
      <c r="G54" s="349">
        <v>363.5189999999998</v>
      </c>
      <c r="H54" s="349">
        <f>G54+F54</f>
        <v>774.3979999999997</v>
      </c>
      <c r="I54" s="352">
        <f>(D54/H54-1)</f>
        <v>-0.07152523637715968</v>
      </c>
      <c r="J54" s="351">
        <v>845.3220000000001</v>
      </c>
      <c r="K54" s="349">
        <v>656.9010000000003</v>
      </c>
      <c r="L54" s="349">
        <f>K54+J54</f>
        <v>1502.2230000000004</v>
      </c>
      <c r="M54" s="352">
        <f>(L54/$L$8)</f>
        <v>0.0593724559497665</v>
      </c>
      <c r="N54" s="351">
        <v>856.9139999999995</v>
      </c>
      <c r="O54" s="349">
        <v>723.4769999999999</v>
      </c>
      <c r="P54" s="349">
        <f>O54+N54</f>
        <v>1580.3909999999994</v>
      </c>
      <c r="Q54" s="353">
        <f>(L54/P54-1)</f>
        <v>-0.04946117764527824</v>
      </c>
    </row>
    <row r="55" ht="9.75" customHeight="1" thickTop="1">
      <c r="A55" s="22"/>
    </row>
    <row r="56" ht="13.5" customHeight="1">
      <c r="A56" s="22" t="s">
        <v>37</v>
      </c>
    </row>
    <row r="57" ht="14.25">
      <c r="A57" s="12" t="s">
        <v>144</v>
      </c>
    </row>
  </sheetData>
  <sheetProtection/>
  <mergeCells count="14">
    <mergeCell ref="B6:D6"/>
    <mergeCell ref="E6:E7"/>
    <mergeCell ref="F6:H6"/>
    <mergeCell ref="I6:I7"/>
    <mergeCell ref="J6:L6"/>
    <mergeCell ref="M6:M7"/>
    <mergeCell ref="A5:A7"/>
    <mergeCell ref="A4:Q4"/>
    <mergeCell ref="P1:Q1"/>
    <mergeCell ref="B5:I5"/>
    <mergeCell ref="J5:Q5"/>
    <mergeCell ref="A3:Q3"/>
    <mergeCell ref="N6:P6"/>
    <mergeCell ref="Q6:Q7"/>
  </mergeCells>
  <conditionalFormatting sqref="Q55:Q65536 I55:I65536 I3 Q3">
    <cfRule type="cellIs" priority="4" dxfId="103" operator="lessThan" stopIfTrue="1">
      <formula>0</formula>
    </cfRule>
  </conditionalFormatting>
  <conditionalFormatting sqref="I8:I54 Q8:Q54">
    <cfRule type="cellIs" priority="5" dxfId="103" operator="lessThan">
      <formula>0</formula>
    </cfRule>
    <cfRule type="cellIs" priority="6" dxfId="105" operator="greaterThanOrEqual">
      <formula>0</formula>
    </cfRule>
  </conditionalFormatting>
  <conditionalFormatting sqref="I5 Q5">
    <cfRule type="cellIs" priority="1" dxfId="103" operator="lessThan" stopIfTrue="1">
      <formula>0</formula>
    </cfRule>
  </conditionalFormatting>
  <hyperlinks>
    <hyperlink ref="P1" location="INDICE!A1" display="I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112"/>
  <sheetViews>
    <sheetView showGridLines="0" zoomScale="80" zoomScaleNormal="80" zoomScalePageLayoutView="0" workbookViewId="0" topLeftCell="A1">
      <selection activeCell="T110" sqref="T110:W110"/>
    </sheetView>
  </sheetViews>
  <sheetFormatPr defaultColWidth="8.00390625" defaultRowHeight="15"/>
  <cols>
    <col min="1" max="1" width="44.8515625" style="23" customWidth="1"/>
    <col min="2" max="2" width="9.00390625" style="23" customWidth="1"/>
    <col min="3" max="3" width="10.7109375" style="23" customWidth="1"/>
    <col min="4" max="4" width="9.7109375" style="23" customWidth="1"/>
    <col min="5" max="5" width="10.140625" style="23" customWidth="1"/>
    <col min="6" max="6" width="12.00390625" style="23" customWidth="1"/>
    <col min="7" max="7" width="9.421875" style="23" bestFit="1" customWidth="1"/>
    <col min="8" max="8" width="9.28125" style="23" bestFit="1" customWidth="1"/>
    <col min="9" max="9" width="10.7109375" style="23" bestFit="1" customWidth="1"/>
    <col min="10" max="10" width="8.57421875" style="23" customWidth="1"/>
    <col min="11" max="11" width="10.421875" style="23" customWidth="1"/>
    <col min="12" max="12" width="12.8515625" style="23" customWidth="1"/>
    <col min="13" max="13" width="11.140625" style="23" customWidth="1"/>
    <col min="14" max="15" width="11.140625" style="23" bestFit="1" customWidth="1"/>
    <col min="16" max="16" width="8.57421875" style="23" customWidth="1"/>
    <col min="17" max="17" width="10.28125" style="23" customWidth="1"/>
    <col min="18" max="18" width="11.140625" style="23" bestFit="1" customWidth="1"/>
    <col min="19" max="19" width="9.421875" style="23" bestFit="1" customWidth="1"/>
    <col min="20" max="21" width="11.140625" style="23" bestFit="1" customWidth="1"/>
    <col min="22" max="22" width="8.28125" style="23" customWidth="1"/>
    <col min="23" max="23" width="10.28125" style="23" customWidth="1"/>
    <col min="24" max="24" width="11.140625" style="23" bestFit="1" customWidth="1"/>
    <col min="25" max="25" width="9.8515625" style="23" bestFit="1" customWidth="1"/>
    <col min="26" max="16384" width="8.00390625" style="23" customWidth="1"/>
  </cols>
  <sheetData>
    <row r="1" spans="24:25" ht="16.5">
      <c r="X1" s="600" t="s">
        <v>26</v>
      </c>
      <c r="Y1" s="600"/>
    </row>
    <row r="2" ht="5.25" customHeight="1" thickBot="1"/>
    <row r="3" spans="1:25" ht="24.75" customHeight="1" thickTop="1">
      <c r="A3" s="689" t="s">
        <v>55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1"/>
    </row>
    <row r="4" spans="1:25" ht="17.25" customHeight="1" thickBot="1">
      <c r="A4" s="698" t="s">
        <v>40</v>
      </c>
      <c r="B4" s="699"/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699"/>
      <c r="P4" s="699"/>
      <c r="Q4" s="699"/>
      <c r="R4" s="699"/>
      <c r="S4" s="699"/>
      <c r="T4" s="699"/>
      <c r="U4" s="699"/>
      <c r="V4" s="699"/>
      <c r="W4" s="699"/>
      <c r="X4" s="699"/>
      <c r="Y4" s="700"/>
    </row>
    <row r="5" spans="1:25" s="48" customFormat="1" ht="15.75" customHeight="1" thickBot="1" thickTop="1">
      <c r="A5" s="635" t="s">
        <v>54</v>
      </c>
      <c r="B5" s="682" t="s">
        <v>33</v>
      </c>
      <c r="C5" s="683"/>
      <c r="D5" s="683"/>
      <c r="E5" s="683"/>
      <c r="F5" s="683"/>
      <c r="G5" s="683"/>
      <c r="H5" s="683"/>
      <c r="I5" s="683"/>
      <c r="J5" s="684"/>
      <c r="K5" s="684"/>
      <c r="L5" s="684"/>
      <c r="M5" s="685"/>
      <c r="N5" s="682" t="s">
        <v>32</v>
      </c>
      <c r="O5" s="683"/>
      <c r="P5" s="683"/>
      <c r="Q5" s="683"/>
      <c r="R5" s="683"/>
      <c r="S5" s="683"/>
      <c r="T5" s="683"/>
      <c r="U5" s="683"/>
      <c r="V5" s="683"/>
      <c r="W5" s="683"/>
      <c r="X5" s="683"/>
      <c r="Y5" s="686"/>
    </row>
    <row r="6" spans="1:25" s="25" customFormat="1" ht="26.25" customHeight="1">
      <c r="A6" s="636"/>
      <c r="B6" s="674" t="s">
        <v>154</v>
      </c>
      <c r="C6" s="675"/>
      <c r="D6" s="675"/>
      <c r="E6" s="675"/>
      <c r="F6" s="675"/>
      <c r="G6" s="679" t="s">
        <v>31</v>
      </c>
      <c r="H6" s="674" t="s">
        <v>155</v>
      </c>
      <c r="I6" s="675"/>
      <c r="J6" s="675"/>
      <c r="K6" s="675"/>
      <c r="L6" s="675"/>
      <c r="M6" s="676" t="s">
        <v>30</v>
      </c>
      <c r="N6" s="674" t="s">
        <v>156</v>
      </c>
      <c r="O6" s="675"/>
      <c r="P6" s="675"/>
      <c r="Q6" s="675"/>
      <c r="R6" s="675"/>
      <c r="S6" s="679" t="s">
        <v>31</v>
      </c>
      <c r="T6" s="674" t="s">
        <v>157</v>
      </c>
      <c r="U6" s="675"/>
      <c r="V6" s="675"/>
      <c r="W6" s="675"/>
      <c r="X6" s="675"/>
      <c r="Y6" s="692" t="s">
        <v>30</v>
      </c>
    </row>
    <row r="7" spans="1:25" s="25" customFormat="1" ht="26.25" customHeight="1">
      <c r="A7" s="637"/>
      <c r="B7" s="697" t="s">
        <v>20</v>
      </c>
      <c r="C7" s="696"/>
      <c r="D7" s="695" t="s">
        <v>19</v>
      </c>
      <c r="E7" s="696"/>
      <c r="F7" s="687" t="s">
        <v>15</v>
      </c>
      <c r="G7" s="680"/>
      <c r="H7" s="697" t="s">
        <v>20</v>
      </c>
      <c r="I7" s="696"/>
      <c r="J7" s="695" t="s">
        <v>19</v>
      </c>
      <c r="K7" s="696"/>
      <c r="L7" s="687" t="s">
        <v>15</v>
      </c>
      <c r="M7" s="677"/>
      <c r="N7" s="697" t="s">
        <v>20</v>
      </c>
      <c r="O7" s="696"/>
      <c r="P7" s="695" t="s">
        <v>19</v>
      </c>
      <c r="Q7" s="696"/>
      <c r="R7" s="687" t="s">
        <v>15</v>
      </c>
      <c r="S7" s="680"/>
      <c r="T7" s="697" t="s">
        <v>20</v>
      </c>
      <c r="U7" s="696"/>
      <c r="V7" s="695" t="s">
        <v>19</v>
      </c>
      <c r="W7" s="696"/>
      <c r="X7" s="687" t="s">
        <v>15</v>
      </c>
      <c r="Y7" s="693"/>
    </row>
    <row r="8" spans="1:25" s="44" customFormat="1" ht="21" customHeight="1" thickBot="1">
      <c r="A8" s="638"/>
      <c r="B8" s="47" t="s">
        <v>17</v>
      </c>
      <c r="C8" s="45" t="s">
        <v>16</v>
      </c>
      <c r="D8" s="46" t="s">
        <v>17</v>
      </c>
      <c r="E8" s="45" t="s">
        <v>16</v>
      </c>
      <c r="F8" s="688"/>
      <c r="G8" s="681"/>
      <c r="H8" s="47" t="s">
        <v>17</v>
      </c>
      <c r="I8" s="45" t="s">
        <v>16</v>
      </c>
      <c r="J8" s="46" t="s">
        <v>17</v>
      </c>
      <c r="K8" s="45" t="s">
        <v>16</v>
      </c>
      <c r="L8" s="688"/>
      <c r="M8" s="678"/>
      <c r="N8" s="47" t="s">
        <v>17</v>
      </c>
      <c r="O8" s="45" t="s">
        <v>16</v>
      </c>
      <c r="P8" s="46" t="s">
        <v>17</v>
      </c>
      <c r="Q8" s="45" t="s">
        <v>16</v>
      </c>
      <c r="R8" s="688"/>
      <c r="S8" s="681"/>
      <c r="T8" s="47" t="s">
        <v>17</v>
      </c>
      <c r="U8" s="45" t="s">
        <v>16</v>
      </c>
      <c r="V8" s="46" t="s">
        <v>17</v>
      </c>
      <c r="W8" s="45" t="s">
        <v>16</v>
      </c>
      <c r="X8" s="688"/>
      <c r="Y8" s="694"/>
    </row>
    <row r="9" spans="1:25" s="518" customFormat="1" ht="18" customHeight="1" thickBot="1" thickTop="1">
      <c r="A9" s="534" t="s">
        <v>22</v>
      </c>
      <c r="B9" s="535">
        <f>B10+B41+B64+B81+B105+B110</f>
        <v>518777</v>
      </c>
      <c r="C9" s="536">
        <f>C10+C41+C64+C81+C105+C110</f>
        <v>521048</v>
      </c>
      <c r="D9" s="537">
        <f>D10+D41+D64+D81+D105+D110</f>
        <v>1709</v>
      </c>
      <c r="E9" s="536">
        <f>E10+E41+E64+E81+E105+E110</f>
        <v>1528</v>
      </c>
      <c r="F9" s="537">
        <f aca="true" t="shared" si="0" ref="F9:F62">SUM(B9:E9)</f>
        <v>1043062</v>
      </c>
      <c r="G9" s="538">
        <f aca="true" t="shared" si="1" ref="G9:G62">F9/$F$9</f>
        <v>1</v>
      </c>
      <c r="H9" s="535">
        <f>H10+H41+H64+H81+H105+H110</f>
        <v>476070</v>
      </c>
      <c r="I9" s="536">
        <f>I10+I41+I64+I81+I105+I110</f>
        <v>461097</v>
      </c>
      <c r="J9" s="537">
        <f>J10+J41+J64+J81+J105+J110</f>
        <v>8368</v>
      </c>
      <c r="K9" s="536">
        <f>K10+K41+K64+K81+K105+K110</f>
        <v>8469</v>
      </c>
      <c r="L9" s="537">
        <f aca="true" t="shared" si="2" ref="L9:L62">SUM(H9:K9)</f>
        <v>954004</v>
      </c>
      <c r="M9" s="539">
        <f aca="true" t="shared" si="3" ref="M9:M61">IF(ISERROR(F9/L9-1),"         /0",(F9/L9-1))</f>
        <v>0.09335180984566094</v>
      </c>
      <c r="N9" s="535">
        <f>N10+N41+N64+N81+N105+N110</f>
        <v>1174807</v>
      </c>
      <c r="O9" s="536">
        <f>O10+O41+O64+O81+O105+O110</f>
        <v>1175098</v>
      </c>
      <c r="P9" s="537">
        <f>P10+P41+P64+P81+P105+P110</f>
        <v>8202</v>
      </c>
      <c r="Q9" s="536">
        <f>Q10+Q41+Q64+Q81+Q105+Q110</f>
        <v>8437</v>
      </c>
      <c r="R9" s="537">
        <f aca="true" t="shared" si="4" ref="R9:R62">SUM(N9:Q9)</f>
        <v>2366544</v>
      </c>
      <c r="S9" s="538">
        <f aca="true" t="shared" si="5" ref="S9:S62">R9/$R$9</f>
        <v>1</v>
      </c>
      <c r="T9" s="535">
        <f>T10+T41+T64+T81+T105+T110</f>
        <v>1058610</v>
      </c>
      <c r="U9" s="536">
        <f>U10+U41+U64+U81+U105+U110</f>
        <v>1038799</v>
      </c>
      <c r="V9" s="537">
        <f>V10+V41+V64+V81+V105+V110</f>
        <v>17905</v>
      </c>
      <c r="W9" s="536">
        <f>W10+W41+W64+W81+W105+W110</f>
        <v>17817</v>
      </c>
      <c r="X9" s="537">
        <f aca="true" t="shared" si="6" ref="X9:X62">SUM(T9:W9)</f>
        <v>2133131</v>
      </c>
      <c r="Y9" s="540">
        <f aca="true" t="shared" si="7" ref="Y9:Y61">IF(ISERROR(R9/X9-1),"         /0",(R9/X9-1))</f>
        <v>0.10942272181127177</v>
      </c>
    </row>
    <row r="10" spans="1:25" s="414" customFormat="1" ht="19.5" customHeight="1">
      <c r="A10" s="407" t="s">
        <v>53</v>
      </c>
      <c r="B10" s="408">
        <f>SUM(B11:B40)</f>
        <v>141889</v>
      </c>
      <c r="C10" s="409">
        <f>SUM(C11:C40)</f>
        <v>155254</v>
      </c>
      <c r="D10" s="410">
        <f>SUM(D11:D40)</f>
        <v>606</v>
      </c>
      <c r="E10" s="409">
        <f>SUM(E11:E40)</f>
        <v>548</v>
      </c>
      <c r="F10" s="410">
        <f t="shared" si="0"/>
        <v>298297</v>
      </c>
      <c r="G10" s="411">
        <f t="shared" si="1"/>
        <v>0.2859820413359896</v>
      </c>
      <c r="H10" s="408">
        <f>SUM(H11:H40)</f>
        <v>127533</v>
      </c>
      <c r="I10" s="409">
        <f>SUM(I11:I40)</f>
        <v>128012</v>
      </c>
      <c r="J10" s="410">
        <f>SUM(J11:J40)</f>
        <v>543</v>
      </c>
      <c r="K10" s="409">
        <f>SUM(K11:K40)</f>
        <v>343</v>
      </c>
      <c r="L10" s="410">
        <f t="shared" si="2"/>
        <v>256431</v>
      </c>
      <c r="M10" s="412">
        <f t="shared" si="3"/>
        <v>0.16326419192687314</v>
      </c>
      <c r="N10" s="408">
        <f>SUM(N11:N40)</f>
        <v>339826</v>
      </c>
      <c r="O10" s="409">
        <f>SUM(O11:O40)</f>
        <v>350135</v>
      </c>
      <c r="P10" s="410">
        <f>SUM(P11:P40)</f>
        <v>1322</v>
      </c>
      <c r="Q10" s="409">
        <f>SUM(Q11:Q40)</f>
        <v>1345</v>
      </c>
      <c r="R10" s="410">
        <f t="shared" si="4"/>
        <v>692628</v>
      </c>
      <c r="S10" s="411">
        <f t="shared" si="5"/>
        <v>0.2926748879378537</v>
      </c>
      <c r="T10" s="408">
        <f>SUM(T11:T40)</f>
        <v>289815</v>
      </c>
      <c r="U10" s="409">
        <f>SUM(U11:U40)</f>
        <v>290591</v>
      </c>
      <c r="V10" s="410">
        <f>SUM(V11:V40)</f>
        <v>1097</v>
      </c>
      <c r="W10" s="409">
        <f>SUM(W11:W40)</f>
        <v>1222</v>
      </c>
      <c r="X10" s="410">
        <f t="shared" si="6"/>
        <v>582725</v>
      </c>
      <c r="Y10" s="413">
        <f t="shared" si="7"/>
        <v>0.1886018276202326</v>
      </c>
    </row>
    <row r="11" spans="1:25" ht="19.5" customHeight="1">
      <c r="A11" s="354" t="s">
        <v>297</v>
      </c>
      <c r="B11" s="355">
        <v>16270</v>
      </c>
      <c r="C11" s="356">
        <v>20006</v>
      </c>
      <c r="D11" s="357">
        <v>9</v>
      </c>
      <c r="E11" s="356">
        <v>0</v>
      </c>
      <c r="F11" s="357">
        <f t="shared" si="0"/>
        <v>36285</v>
      </c>
      <c r="G11" s="358">
        <f t="shared" si="1"/>
        <v>0.03478700211492701</v>
      </c>
      <c r="H11" s="355">
        <v>16090</v>
      </c>
      <c r="I11" s="356">
        <v>19321</v>
      </c>
      <c r="J11" s="357">
        <v>109</v>
      </c>
      <c r="K11" s="356">
        <v>110</v>
      </c>
      <c r="L11" s="357">
        <f t="shared" si="2"/>
        <v>35630</v>
      </c>
      <c r="M11" s="359">
        <f t="shared" si="3"/>
        <v>0.018383384788099866</v>
      </c>
      <c r="N11" s="355">
        <v>41796</v>
      </c>
      <c r="O11" s="356">
        <v>48902</v>
      </c>
      <c r="P11" s="357">
        <v>9</v>
      </c>
      <c r="Q11" s="356">
        <v>60</v>
      </c>
      <c r="R11" s="357">
        <f t="shared" si="4"/>
        <v>90767</v>
      </c>
      <c r="S11" s="358">
        <f t="shared" si="5"/>
        <v>0.038354241459275636</v>
      </c>
      <c r="T11" s="355">
        <v>36992</v>
      </c>
      <c r="U11" s="356">
        <v>41183</v>
      </c>
      <c r="V11" s="357">
        <v>115</v>
      </c>
      <c r="W11" s="356">
        <v>281</v>
      </c>
      <c r="X11" s="357">
        <f t="shared" si="6"/>
        <v>78571</v>
      </c>
      <c r="Y11" s="360">
        <f t="shared" si="7"/>
        <v>0.1552226648508992</v>
      </c>
    </row>
    <row r="12" spans="1:25" ht="19.5" customHeight="1">
      <c r="A12" s="361" t="s">
        <v>298</v>
      </c>
      <c r="B12" s="362">
        <v>10661</v>
      </c>
      <c r="C12" s="363">
        <v>8588</v>
      </c>
      <c r="D12" s="364">
        <v>0</v>
      </c>
      <c r="E12" s="363">
        <v>0</v>
      </c>
      <c r="F12" s="364">
        <f t="shared" si="0"/>
        <v>19249</v>
      </c>
      <c r="G12" s="365">
        <f t="shared" si="1"/>
        <v>0.01845432006918093</v>
      </c>
      <c r="H12" s="362">
        <v>9217</v>
      </c>
      <c r="I12" s="363">
        <v>6879</v>
      </c>
      <c r="J12" s="364">
        <v>0</v>
      </c>
      <c r="K12" s="363">
        <v>0</v>
      </c>
      <c r="L12" s="364">
        <f t="shared" si="2"/>
        <v>16096</v>
      </c>
      <c r="M12" s="366">
        <f t="shared" si="3"/>
        <v>0.19588717693836988</v>
      </c>
      <c r="N12" s="362">
        <v>24805</v>
      </c>
      <c r="O12" s="363">
        <v>19705</v>
      </c>
      <c r="P12" s="364">
        <v>0</v>
      </c>
      <c r="Q12" s="363">
        <v>4</v>
      </c>
      <c r="R12" s="364">
        <f t="shared" si="4"/>
        <v>44514</v>
      </c>
      <c r="S12" s="365">
        <f t="shared" si="5"/>
        <v>0.018809707320041377</v>
      </c>
      <c r="T12" s="362">
        <v>22840</v>
      </c>
      <c r="U12" s="363">
        <v>17818</v>
      </c>
      <c r="V12" s="364">
        <v>0</v>
      </c>
      <c r="W12" s="363">
        <v>0</v>
      </c>
      <c r="X12" s="364">
        <f t="shared" si="6"/>
        <v>40658</v>
      </c>
      <c r="Y12" s="367">
        <f t="shared" si="7"/>
        <v>0.09483988390968556</v>
      </c>
    </row>
    <row r="13" spans="1:25" ht="19.5" customHeight="1">
      <c r="A13" s="361" t="s">
        <v>299</v>
      </c>
      <c r="B13" s="362">
        <v>4753</v>
      </c>
      <c r="C13" s="363">
        <v>9732</v>
      </c>
      <c r="D13" s="364">
        <v>27</v>
      </c>
      <c r="E13" s="363">
        <v>0</v>
      </c>
      <c r="F13" s="364">
        <f t="shared" si="0"/>
        <v>14512</v>
      </c>
      <c r="G13" s="365">
        <f t="shared" si="1"/>
        <v>0.01391288341440873</v>
      </c>
      <c r="H13" s="362">
        <v>6553</v>
      </c>
      <c r="I13" s="363">
        <v>5050</v>
      </c>
      <c r="J13" s="364">
        <v>213</v>
      </c>
      <c r="K13" s="363">
        <v>94</v>
      </c>
      <c r="L13" s="364">
        <f t="shared" si="2"/>
        <v>11910</v>
      </c>
      <c r="M13" s="366">
        <f t="shared" si="3"/>
        <v>0.2184718723761545</v>
      </c>
      <c r="N13" s="362">
        <v>13670</v>
      </c>
      <c r="O13" s="363">
        <v>20763</v>
      </c>
      <c r="P13" s="364">
        <v>45</v>
      </c>
      <c r="Q13" s="363">
        <v>139</v>
      </c>
      <c r="R13" s="364">
        <f t="shared" si="4"/>
        <v>34617</v>
      </c>
      <c r="S13" s="365">
        <f t="shared" si="5"/>
        <v>0.014627659574468085</v>
      </c>
      <c r="T13" s="362">
        <v>13358</v>
      </c>
      <c r="U13" s="363">
        <v>12418</v>
      </c>
      <c r="V13" s="364">
        <v>625</v>
      </c>
      <c r="W13" s="363">
        <v>554</v>
      </c>
      <c r="X13" s="364">
        <f t="shared" si="6"/>
        <v>26955</v>
      </c>
      <c r="Y13" s="367">
        <f t="shared" si="7"/>
        <v>0.28425153032832506</v>
      </c>
    </row>
    <row r="14" spans="1:25" ht="19.5" customHeight="1">
      <c r="A14" s="361" t="s">
        <v>300</v>
      </c>
      <c r="B14" s="362">
        <v>6709</v>
      </c>
      <c r="C14" s="363">
        <v>7584</v>
      </c>
      <c r="D14" s="364">
        <v>0</v>
      </c>
      <c r="E14" s="363">
        <v>0</v>
      </c>
      <c r="F14" s="364">
        <f t="shared" si="0"/>
        <v>14293</v>
      </c>
      <c r="G14" s="365">
        <f t="shared" si="1"/>
        <v>0.01370292465836163</v>
      </c>
      <c r="H14" s="362">
        <v>8248</v>
      </c>
      <c r="I14" s="363">
        <v>8562</v>
      </c>
      <c r="J14" s="364">
        <v>48</v>
      </c>
      <c r="K14" s="363">
        <v>0</v>
      </c>
      <c r="L14" s="364">
        <f t="shared" si="2"/>
        <v>16858</v>
      </c>
      <c r="M14" s="366">
        <f t="shared" si="3"/>
        <v>-0.15215328034167752</v>
      </c>
      <c r="N14" s="362">
        <v>17011</v>
      </c>
      <c r="O14" s="363">
        <v>19789</v>
      </c>
      <c r="P14" s="364">
        <v>0</v>
      </c>
      <c r="Q14" s="363">
        <v>5</v>
      </c>
      <c r="R14" s="364">
        <f t="shared" si="4"/>
        <v>36805</v>
      </c>
      <c r="S14" s="365">
        <f t="shared" si="5"/>
        <v>0.015552214537316865</v>
      </c>
      <c r="T14" s="362">
        <v>17592</v>
      </c>
      <c r="U14" s="363">
        <v>19410</v>
      </c>
      <c r="V14" s="364">
        <v>55</v>
      </c>
      <c r="W14" s="363">
        <v>3</v>
      </c>
      <c r="X14" s="364">
        <f t="shared" si="6"/>
        <v>37060</v>
      </c>
      <c r="Y14" s="367">
        <f t="shared" si="7"/>
        <v>-0.006880733944954143</v>
      </c>
    </row>
    <row r="15" spans="1:25" ht="19.5" customHeight="1">
      <c r="A15" s="361" t="s">
        <v>301</v>
      </c>
      <c r="B15" s="362">
        <v>6124</v>
      </c>
      <c r="C15" s="363">
        <v>7162</v>
      </c>
      <c r="D15" s="364">
        <v>0</v>
      </c>
      <c r="E15" s="363">
        <v>0</v>
      </c>
      <c r="F15" s="364">
        <f t="shared" si="0"/>
        <v>13286</v>
      </c>
      <c r="G15" s="365">
        <f t="shared" si="1"/>
        <v>0.012737497866857387</v>
      </c>
      <c r="H15" s="362">
        <v>4889</v>
      </c>
      <c r="I15" s="363">
        <v>5579</v>
      </c>
      <c r="J15" s="364">
        <v>75</v>
      </c>
      <c r="K15" s="363">
        <v>0</v>
      </c>
      <c r="L15" s="364">
        <f t="shared" si="2"/>
        <v>10543</v>
      </c>
      <c r="M15" s="366">
        <f t="shared" si="3"/>
        <v>0.2601726263871764</v>
      </c>
      <c r="N15" s="362">
        <v>14633</v>
      </c>
      <c r="O15" s="363">
        <v>16942</v>
      </c>
      <c r="P15" s="364"/>
      <c r="Q15" s="363"/>
      <c r="R15" s="364">
        <f t="shared" si="4"/>
        <v>31575</v>
      </c>
      <c r="S15" s="365">
        <f t="shared" si="5"/>
        <v>0.013342240837271566</v>
      </c>
      <c r="T15" s="362">
        <v>11014</v>
      </c>
      <c r="U15" s="363">
        <v>13006</v>
      </c>
      <c r="V15" s="364">
        <v>76</v>
      </c>
      <c r="W15" s="363">
        <v>0</v>
      </c>
      <c r="X15" s="364">
        <f t="shared" si="6"/>
        <v>24096</v>
      </c>
      <c r="Y15" s="367">
        <f t="shared" si="7"/>
        <v>0.3103834661354581</v>
      </c>
    </row>
    <row r="16" spans="1:25" ht="19.5" customHeight="1">
      <c r="A16" s="361" t="s">
        <v>302</v>
      </c>
      <c r="B16" s="362">
        <v>6273</v>
      </c>
      <c r="C16" s="363">
        <v>6810</v>
      </c>
      <c r="D16" s="364">
        <v>0</v>
      </c>
      <c r="E16" s="363">
        <v>0</v>
      </c>
      <c r="F16" s="364">
        <f aca="true" t="shared" si="8" ref="F16:F24">SUM(B16:E16)</f>
        <v>13083</v>
      </c>
      <c r="G16" s="365">
        <f aca="true" t="shared" si="9" ref="G16:G24">F16/$F$9</f>
        <v>0.012542878563306879</v>
      </c>
      <c r="H16" s="362">
        <v>6341</v>
      </c>
      <c r="I16" s="363">
        <v>6893</v>
      </c>
      <c r="J16" s="364"/>
      <c r="K16" s="363">
        <v>6</v>
      </c>
      <c r="L16" s="364">
        <f aca="true" t="shared" si="10" ref="L16:L24">SUM(H16:K16)</f>
        <v>13240</v>
      </c>
      <c r="M16" s="366">
        <f aca="true" t="shared" si="11" ref="M16:M24">IF(ISERROR(F16/L16-1),"         /0",(F16/L16-1))</f>
        <v>-0.011858006042296032</v>
      </c>
      <c r="N16" s="362">
        <v>15044</v>
      </c>
      <c r="O16" s="363">
        <v>14967</v>
      </c>
      <c r="P16" s="364">
        <v>13</v>
      </c>
      <c r="Q16" s="363"/>
      <c r="R16" s="364">
        <f aca="true" t="shared" si="12" ref="R16:R24">SUM(N16:Q16)</f>
        <v>30024</v>
      </c>
      <c r="S16" s="365">
        <f aca="true" t="shared" si="13" ref="S16:S24">R16/$R$9</f>
        <v>0.012686854755288725</v>
      </c>
      <c r="T16" s="362">
        <v>14564</v>
      </c>
      <c r="U16" s="363">
        <v>15456</v>
      </c>
      <c r="V16" s="364"/>
      <c r="W16" s="363">
        <v>19</v>
      </c>
      <c r="X16" s="364">
        <f aca="true" t="shared" si="14" ref="X16:X24">SUM(T16:W16)</f>
        <v>30039</v>
      </c>
      <c r="Y16" s="367">
        <f aca="true" t="shared" si="15" ref="Y16:Y24">IF(ISERROR(R16/X16-1),"         /0",(R16/X16-1))</f>
        <v>-0.000499350843902957</v>
      </c>
    </row>
    <row r="17" spans="1:25" ht="19.5" customHeight="1">
      <c r="A17" s="361" t="s">
        <v>303</v>
      </c>
      <c r="B17" s="362">
        <v>5806</v>
      </c>
      <c r="C17" s="363">
        <v>6835</v>
      </c>
      <c r="D17" s="364">
        <v>0</v>
      </c>
      <c r="E17" s="363">
        <v>0</v>
      </c>
      <c r="F17" s="364">
        <f t="shared" si="8"/>
        <v>12641</v>
      </c>
      <c r="G17" s="365">
        <f t="shared" si="9"/>
        <v>0.012119126188088532</v>
      </c>
      <c r="H17" s="362">
        <v>6019</v>
      </c>
      <c r="I17" s="363">
        <v>6454</v>
      </c>
      <c r="J17" s="364"/>
      <c r="K17" s="363"/>
      <c r="L17" s="364">
        <f t="shared" si="10"/>
        <v>12473</v>
      </c>
      <c r="M17" s="366">
        <f t="shared" si="11"/>
        <v>0.013469093241401442</v>
      </c>
      <c r="N17" s="362">
        <v>12729</v>
      </c>
      <c r="O17" s="363">
        <v>15438</v>
      </c>
      <c r="P17" s="364"/>
      <c r="Q17" s="363"/>
      <c r="R17" s="364">
        <f t="shared" si="12"/>
        <v>28167</v>
      </c>
      <c r="S17" s="365">
        <f t="shared" si="13"/>
        <v>0.011902166196783158</v>
      </c>
      <c r="T17" s="362">
        <v>13040</v>
      </c>
      <c r="U17" s="363">
        <v>15268</v>
      </c>
      <c r="V17" s="364"/>
      <c r="W17" s="363"/>
      <c r="X17" s="364">
        <f t="shared" si="14"/>
        <v>28308</v>
      </c>
      <c r="Y17" s="367">
        <f t="shared" si="15"/>
        <v>-0.0049809241203899735</v>
      </c>
    </row>
    <row r="18" spans="1:25" ht="19.5" customHeight="1">
      <c r="A18" s="361" t="s">
        <v>304</v>
      </c>
      <c r="B18" s="362">
        <v>4716</v>
      </c>
      <c r="C18" s="363">
        <v>6558</v>
      </c>
      <c r="D18" s="364">
        <v>0</v>
      </c>
      <c r="E18" s="363">
        <v>0</v>
      </c>
      <c r="F18" s="364">
        <f t="shared" si="8"/>
        <v>11274</v>
      </c>
      <c r="G18" s="365">
        <f t="shared" si="9"/>
        <v>0.010808561715410973</v>
      </c>
      <c r="H18" s="362">
        <v>4502</v>
      </c>
      <c r="I18" s="363">
        <v>5622</v>
      </c>
      <c r="J18" s="364">
        <v>68</v>
      </c>
      <c r="K18" s="363">
        <v>2</v>
      </c>
      <c r="L18" s="364">
        <f t="shared" si="10"/>
        <v>10194</v>
      </c>
      <c r="M18" s="366">
        <f t="shared" si="11"/>
        <v>0.1059446733372571</v>
      </c>
      <c r="N18" s="362">
        <v>10106</v>
      </c>
      <c r="O18" s="363">
        <v>13661</v>
      </c>
      <c r="P18" s="364"/>
      <c r="Q18" s="363"/>
      <c r="R18" s="364">
        <f t="shared" si="12"/>
        <v>23767</v>
      </c>
      <c r="S18" s="365">
        <f t="shared" si="13"/>
        <v>0.010042914900377935</v>
      </c>
      <c r="T18" s="362">
        <v>9604</v>
      </c>
      <c r="U18" s="363">
        <v>12262</v>
      </c>
      <c r="V18" s="364">
        <v>68</v>
      </c>
      <c r="W18" s="363">
        <v>2</v>
      </c>
      <c r="X18" s="364">
        <f t="shared" si="14"/>
        <v>21936</v>
      </c>
      <c r="Y18" s="367">
        <f t="shared" si="15"/>
        <v>0.0834700948212983</v>
      </c>
    </row>
    <row r="19" spans="1:25" ht="19.5" customHeight="1">
      <c r="A19" s="361" t="s">
        <v>305</v>
      </c>
      <c r="B19" s="362">
        <v>4455</v>
      </c>
      <c r="C19" s="363">
        <v>5162</v>
      </c>
      <c r="D19" s="364">
        <v>0</v>
      </c>
      <c r="E19" s="363">
        <v>0</v>
      </c>
      <c r="F19" s="364">
        <f t="shared" si="8"/>
        <v>9617</v>
      </c>
      <c r="G19" s="365">
        <f t="shared" si="9"/>
        <v>0.009219969666232689</v>
      </c>
      <c r="H19" s="362">
        <v>5474</v>
      </c>
      <c r="I19" s="363">
        <v>4440</v>
      </c>
      <c r="J19" s="364"/>
      <c r="K19" s="363">
        <v>2</v>
      </c>
      <c r="L19" s="364">
        <f t="shared" si="10"/>
        <v>9916</v>
      </c>
      <c r="M19" s="366">
        <f t="shared" si="11"/>
        <v>-0.030153287615974134</v>
      </c>
      <c r="N19" s="362">
        <v>10178</v>
      </c>
      <c r="O19" s="363">
        <v>11342</v>
      </c>
      <c r="P19" s="364"/>
      <c r="Q19" s="363">
        <v>0</v>
      </c>
      <c r="R19" s="364">
        <f t="shared" si="12"/>
        <v>21520</v>
      </c>
      <c r="S19" s="365">
        <f t="shared" si="13"/>
        <v>0.009093429067872813</v>
      </c>
      <c r="T19" s="362">
        <v>12002</v>
      </c>
      <c r="U19" s="363">
        <v>10147</v>
      </c>
      <c r="V19" s="364"/>
      <c r="W19" s="363">
        <v>3</v>
      </c>
      <c r="X19" s="364">
        <f t="shared" si="14"/>
        <v>22152</v>
      </c>
      <c r="Y19" s="367">
        <f t="shared" si="15"/>
        <v>-0.028530155290718673</v>
      </c>
    </row>
    <row r="20" spans="1:25" ht="19.5" customHeight="1">
      <c r="A20" s="361" t="s">
        <v>306</v>
      </c>
      <c r="B20" s="362">
        <v>4157</v>
      </c>
      <c r="C20" s="363">
        <v>4734</v>
      </c>
      <c r="D20" s="364">
        <v>0</v>
      </c>
      <c r="E20" s="363">
        <v>0</v>
      </c>
      <c r="F20" s="364">
        <f t="shared" si="8"/>
        <v>8891</v>
      </c>
      <c r="G20" s="365">
        <f t="shared" si="9"/>
        <v>0.008523942009199837</v>
      </c>
      <c r="H20" s="362">
        <v>4855</v>
      </c>
      <c r="I20" s="363">
        <v>5878</v>
      </c>
      <c r="J20" s="364"/>
      <c r="K20" s="363"/>
      <c r="L20" s="364">
        <f t="shared" si="10"/>
        <v>10733</v>
      </c>
      <c r="M20" s="366">
        <f t="shared" si="11"/>
        <v>-0.17162023665331216</v>
      </c>
      <c r="N20" s="362">
        <v>9595</v>
      </c>
      <c r="O20" s="363">
        <v>11488</v>
      </c>
      <c r="P20" s="364"/>
      <c r="Q20" s="363"/>
      <c r="R20" s="364">
        <f t="shared" si="12"/>
        <v>21083</v>
      </c>
      <c r="S20" s="365">
        <f t="shared" si="13"/>
        <v>0.00890877160957075</v>
      </c>
      <c r="T20" s="362">
        <v>10571</v>
      </c>
      <c r="U20" s="363">
        <v>13242</v>
      </c>
      <c r="V20" s="364"/>
      <c r="W20" s="363"/>
      <c r="X20" s="364">
        <f t="shared" si="14"/>
        <v>23813</v>
      </c>
      <c r="Y20" s="367">
        <f t="shared" si="15"/>
        <v>-0.11464326208373576</v>
      </c>
    </row>
    <row r="21" spans="1:25" ht="19.5" customHeight="1">
      <c r="A21" s="361" t="s">
        <v>307</v>
      </c>
      <c r="B21" s="362">
        <v>4018</v>
      </c>
      <c r="C21" s="363">
        <v>4549</v>
      </c>
      <c r="D21" s="364">
        <v>0</v>
      </c>
      <c r="E21" s="363">
        <v>0</v>
      </c>
      <c r="F21" s="364">
        <f t="shared" si="8"/>
        <v>8567</v>
      </c>
      <c r="G21" s="365">
        <f t="shared" si="9"/>
        <v>0.008213318096143854</v>
      </c>
      <c r="H21" s="362">
        <v>3857</v>
      </c>
      <c r="I21" s="363">
        <v>3558</v>
      </c>
      <c r="J21" s="364">
        <v>16</v>
      </c>
      <c r="K21" s="363">
        <v>0</v>
      </c>
      <c r="L21" s="364">
        <f t="shared" si="10"/>
        <v>7431</v>
      </c>
      <c r="M21" s="366">
        <f t="shared" si="11"/>
        <v>0.1528730991791145</v>
      </c>
      <c r="N21" s="362">
        <v>9380</v>
      </c>
      <c r="O21" s="363">
        <v>10596</v>
      </c>
      <c r="P21" s="364">
        <v>2</v>
      </c>
      <c r="Q21" s="363">
        <v>0</v>
      </c>
      <c r="R21" s="364">
        <f t="shared" si="12"/>
        <v>19978</v>
      </c>
      <c r="S21" s="365">
        <f t="shared" si="13"/>
        <v>0.008441845999905348</v>
      </c>
      <c r="T21" s="362">
        <v>8762</v>
      </c>
      <c r="U21" s="363">
        <v>8922</v>
      </c>
      <c r="V21" s="364">
        <v>16</v>
      </c>
      <c r="W21" s="363">
        <v>0</v>
      </c>
      <c r="X21" s="364">
        <f t="shared" si="14"/>
        <v>17700</v>
      </c>
      <c r="Y21" s="367">
        <f t="shared" si="15"/>
        <v>0.12870056497175142</v>
      </c>
    </row>
    <row r="22" spans="1:25" ht="19.5" customHeight="1">
      <c r="A22" s="361" t="s">
        <v>308</v>
      </c>
      <c r="B22" s="362">
        <v>3635</v>
      </c>
      <c r="C22" s="363">
        <v>4856</v>
      </c>
      <c r="D22" s="364">
        <v>0</v>
      </c>
      <c r="E22" s="363">
        <v>0</v>
      </c>
      <c r="F22" s="364">
        <f t="shared" si="8"/>
        <v>8491</v>
      </c>
      <c r="G22" s="365">
        <f t="shared" si="9"/>
        <v>0.008140455696785042</v>
      </c>
      <c r="H22" s="362">
        <v>4070</v>
      </c>
      <c r="I22" s="363">
        <v>4961</v>
      </c>
      <c r="J22" s="364"/>
      <c r="K22" s="363"/>
      <c r="L22" s="364">
        <f t="shared" si="10"/>
        <v>9031</v>
      </c>
      <c r="M22" s="366">
        <f t="shared" si="11"/>
        <v>-0.05979404274166755</v>
      </c>
      <c r="N22" s="362">
        <v>8343</v>
      </c>
      <c r="O22" s="363">
        <v>10381</v>
      </c>
      <c r="P22" s="364"/>
      <c r="Q22" s="363"/>
      <c r="R22" s="364">
        <f t="shared" si="12"/>
        <v>18724</v>
      </c>
      <c r="S22" s="365">
        <f t="shared" si="13"/>
        <v>0.00791195938042986</v>
      </c>
      <c r="T22" s="362">
        <v>8096</v>
      </c>
      <c r="U22" s="363">
        <v>10527</v>
      </c>
      <c r="V22" s="364"/>
      <c r="W22" s="363">
        <v>0</v>
      </c>
      <c r="X22" s="364">
        <f t="shared" si="14"/>
        <v>18623</v>
      </c>
      <c r="Y22" s="367">
        <f t="shared" si="15"/>
        <v>0.005423401170595588</v>
      </c>
    </row>
    <row r="23" spans="1:25" ht="19.5" customHeight="1">
      <c r="A23" s="361" t="s">
        <v>309</v>
      </c>
      <c r="B23" s="362">
        <v>4137</v>
      </c>
      <c r="C23" s="363">
        <v>4175</v>
      </c>
      <c r="D23" s="364">
        <v>0</v>
      </c>
      <c r="E23" s="363">
        <v>0</v>
      </c>
      <c r="F23" s="364">
        <f t="shared" si="8"/>
        <v>8312</v>
      </c>
      <c r="G23" s="365">
        <f t="shared" si="9"/>
        <v>0.007968845571979423</v>
      </c>
      <c r="H23" s="362">
        <v>3227</v>
      </c>
      <c r="I23" s="363">
        <v>3137</v>
      </c>
      <c r="J23" s="364"/>
      <c r="K23" s="363">
        <v>5</v>
      </c>
      <c r="L23" s="364">
        <f t="shared" si="10"/>
        <v>6369</v>
      </c>
      <c r="M23" s="366">
        <f t="shared" si="11"/>
        <v>0.3050714397864658</v>
      </c>
      <c r="N23" s="362">
        <v>9097</v>
      </c>
      <c r="O23" s="363">
        <v>8678</v>
      </c>
      <c r="P23" s="364"/>
      <c r="Q23" s="363">
        <v>4</v>
      </c>
      <c r="R23" s="364">
        <f t="shared" si="12"/>
        <v>17779</v>
      </c>
      <c r="S23" s="365">
        <f t="shared" si="13"/>
        <v>0.007512642908815556</v>
      </c>
      <c r="T23" s="362">
        <v>7338</v>
      </c>
      <c r="U23" s="363">
        <v>6884</v>
      </c>
      <c r="V23" s="364">
        <v>0</v>
      </c>
      <c r="W23" s="363">
        <v>6</v>
      </c>
      <c r="X23" s="364">
        <f t="shared" si="14"/>
        <v>14228</v>
      </c>
      <c r="Y23" s="367">
        <f t="shared" si="15"/>
        <v>0.24957829631712114</v>
      </c>
    </row>
    <row r="24" spans="1:25" ht="19.5" customHeight="1">
      <c r="A24" s="361" t="s">
        <v>310</v>
      </c>
      <c r="B24" s="362">
        <v>4260</v>
      </c>
      <c r="C24" s="363">
        <v>2848</v>
      </c>
      <c r="D24" s="364">
        <v>0</v>
      </c>
      <c r="E24" s="363">
        <v>0</v>
      </c>
      <c r="F24" s="364">
        <f t="shared" si="8"/>
        <v>7108</v>
      </c>
      <c r="G24" s="365">
        <f t="shared" si="9"/>
        <v>0.006814551771610892</v>
      </c>
      <c r="H24" s="362">
        <v>2120</v>
      </c>
      <c r="I24" s="363">
        <v>1958</v>
      </c>
      <c r="J24" s="364"/>
      <c r="K24" s="363"/>
      <c r="L24" s="364">
        <f t="shared" si="10"/>
        <v>4078</v>
      </c>
      <c r="M24" s="366">
        <f t="shared" si="11"/>
        <v>0.743011280039235</v>
      </c>
      <c r="N24" s="362">
        <v>6684</v>
      </c>
      <c r="O24" s="363">
        <v>4896</v>
      </c>
      <c r="P24" s="364"/>
      <c r="Q24" s="363"/>
      <c r="R24" s="364">
        <f t="shared" si="12"/>
        <v>11580</v>
      </c>
      <c r="S24" s="365">
        <f t="shared" si="13"/>
        <v>0.004893211366448289</v>
      </c>
      <c r="T24" s="362">
        <v>4506</v>
      </c>
      <c r="U24" s="363">
        <v>4595</v>
      </c>
      <c r="V24" s="364"/>
      <c r="W24" s="363"/>
      <c r="X24" s="364">
        <f t="shared" si="14"/>
        <v>9101</v>
      </c>
      <c r="Y24" s="367">
        <f t="shared" si="15"/>
        <v>0.2723876497088231</v>
      </c>
    </row>
    <row r="25" spans="1:25" ht="19.5" customHeight="1">
      <c r="A25" s="361" t="s">
        <v>311</v>
      </c>
      <c r="B25" s="362">
        <v>3071</v>
      </c>
      <c r="C25" s="363">
        <v>2775</v>
      </c>
      <c r="D25" s="364">
        <v>0</v>
      </c>
      <c r="E25" s="363">
        <v>0</v>
      </c>
      <c r="F25" s="364">
        <f t="shared" si="0"/>
        <v>5846</v>
      </c>
      <c r="G25" s="365">
        <f t="shared" si="1"/>
        <v>0.005604652455942216</v>
      </c>
      <c r="H25" s="362">
        <v>2697</v>
      </c>
      <c r="I25" s="363">
        <v>2628</v>
      </c>
      <c r="J25" s="364"/>
      <c r="K25" s="363"/>
      <c r="L25" s="364">
        <f t="shared" si="2"/>
        <v>5325</v>
      </c>
      <c r="M25" s="366">
        <f t="shared" si="3"/>
        <v>0.09784037558685443</v>
      </c>
      <c r="N25" s="362">
        <v>7376</v>
      </c>
      <c r="O25" s="363">
        <v>6029</v>
      </c>
      <c r="P25" s="364"/>
      <c r="Q25" s="363"/>
      <c r="R25" s="364">
        <f t="shared" si="4"/>
        <v>13405</v>
      </c>
      <c r="S25" s="365">
        <f t="shared" si="5"/>
        <v>0.005664378097343637</v>
      </c>
      <c r="T25" s="362">
        <v>7006</v>
      </c>
      <c r="U25" s="363">
        <v>5928</v>
      </c>
      <c r="V25" s="364"/>
      <c r="W25" s="363"/>
      <c r="X25" s="364">
        <f t="shared" si="6"/>
        <v>12934</v>
      </c>
      <c r="Y25" s="367">
        <f t="shared" si="7"/>
        <v>0.036415648677903256</v>
      </c>
    </row>
    <row r="26" spans="1:25" ht="19.5" customHeight="1">
      <c r="A26" s="361" t="s">
        <v>312</v>
      </c>
      <c r="B26" s="362">
        <v>2910</v>
      </c>
      <c r="C26" s="363">
        <v>2643</v>
      </c>
      <c r="D26" s="364">
        <v>0</v>
      </c>
      <c r="E26" s="363">
        <v>0</v>
      </c>
      <c r="F26" s="364">
        <f aca="true" t="shared" si="16" ref="F26:F32">SUM(B26:E26)</f>
        <v>5553</v>
      </c>
      <c r="G26" s="365">
        <f aca="true" t="shared" si="17" ref="G26:G32">F26/$F$9</f>
        <v>0.00532374873209838</v>
      </c>
      <c r="H26" s="362">
        <v>2153</v>
      </c>
      <c r="I26" s="363">
        <v>1974</v>
      </c>
      <c r="J26" s="364"/>
      <c r="K26" s="363"/>
      <c r="L26" s="364">
        <f aca="true" t="shared" si="18" ref="L26:L32">SUM(H26:K26)</f>
        <v>4127</v>
      </c>
      <c r="M26" s="366">
        <f aca="true" t="shared" si="19" ref="M26:M32">IF(ISERROR(F26/L26-1),"         /0",(F26/L26-1))</f>
        <v>0.34552944027138355</v>
      </c>
      <c r="N26" s="362">
        <v>7144</v>
      </c>
      <c r="O26" s="363">
        <v>6269</v>
      </c>
      <c r="P26" s="364">
        <v>2</v>
      </c>
      <c r="Q26" s="363">
        <v>11</v>
      </c>
      <c r="R26" s="364">
        <f aca="true" t="shared" si="20" ref="R26:R32">SUM(N26:Q26)</f>
        <v>13426</v>
      </c>
      <c r="S26" s="365">
        <f aca="true" t="shared" si="21" ref="S26:S32">R26/$R$9</f>
        <v>0.005673251796712844</v>
      </c>
      <c r="T26" s="362">
        <v>5553</v>
      </c>
      <c r="U26" s="363">
        <v>4827</v>
      </c>
      <c r="V26" s="364">
        <v>0</v>
      </c>
      <c r="W26" s="363">
        <v>29</v>
      </c>
      <c r="X26" s="364">
        <f aca="true" t="shared" si="22" ref="X26:X32">SUM(T26:W26)</f>
        <v>10409</v>
      </c>
      <c r="Y26" s="367">
        <f aca="true" t="shared" si="23" ref="Y26:Y32">IF(ISERROR(R26/X26-1),"         /0",(R26/X26-1))</f>
        <v>0.28984532616005376</v>
      </c>
    </row>
    <row r="27" spans="1:25" ht="19.5" customHeight="1">
      <c r="A27" s="361" t="s">
        <v>313</v>
      </c>
      <c r="B27" s="362">
        <v>2638</v>
      </c>
      <c r="C27" s="363">
        <v>2630</v>
      </c>
      <c r="D27" s="364">
        <v>0</v>
      </c>
      <c r="E27" s="363">
        <v>0</v>
      </c>
      <c r="F27" s="364">
        <f>SUM(B27:E27)</f>
        <v>5268</v>
      </c>
      <c r="G27" s="365">
        <f>F27/$F$9</f>
        <v>0.005050514734502839</v>
      </c>
      <c r="H27" s="362">
        <v>2701</v>
      </c>
      <c r="I27" s="363">
        <v>2440</v>
      </c>
      <c r="J27" s="364"/>
      <c r="K27" s="363"/>
      <c r="L27" s="364">
        <f>SUM(H27:K27)</f>
        <v>5141</v>
      </c>
      <c r="M27" s="366">
        <f>IF(ISERROR(F27/L27-1),"         /0",(F27/L27-1))</f>
        <v>0.024703365104065345</v>
      </c>
      <c r="N27" s="362">
        <v>6242</v>
      </c>
      <c r="O27" s="363">
        <v>5389</v>
      </c>
      <c r="P27" s="364"/>
      <c r="Q27" s="363"/>
      <c r="R27" s="364">
        <f>SUM(N27:Q27)</f>
        <v>11631</v>
      </c>
      <c r="S27" s="365">
        <f>R27/$R$9</f>
        <v>0.004914761779202077</v>
      </c>
      <c r="T27" s="362">
        <v>6042</v>
      </c>
      <c r="U27" s="363">
        <v>5034</v>
      </c>
      <c r="V27" s="364"/>
      <c r="W27" s="363"/>
      <c r="X27" s="364">
        <f>SUM(T27:W27)</f>
        <v>11076</v>
      </c>
      <c r="Y27" s="367">
        <f>IF(ISERROR(R27/X27-1),"         /0",(R27/X27-1))</f>
        <v>0.05010834236186357</v>
      </c>
    </row>
    <row r="28" spans="1:25" ht="19.5" customHeight="1">
      <c r="A28" s="361" t="s">
        <v>314</v>
      </c>
      <c r="B28" s="362">
        <v>2743</v>
      </c>
      <c r="C28" s="363">
        <v>2419</v>
      </c>
      <c r="D28" s="364">
        <v>0</v>
      </c>
      <c r="E28" s="363">
        <v>0</v>
      </c>
      <c r="F28" s="364">
        <f t="shared" si="16"/>
        <v>5162</v>
      </c>
      <c r="G28" s="365">
        <f t="shared" si="17"/>
        <v>0.004948890861712918</v>
      </c>
      <c r="H28" s="362">
        <v>2116</v>
      </c>
      <c r="I28" s="363">
        <v>3463</v>
      </c>
      <c r="J28" s="364"/>
      <c r="K28" s="363">
        <v>0</v>
      </c>
      <c r="L28" s="364">
        <f t="shared" si="18"/>
        <v>5579</v>
      </c>
      <c r="M28" s="366">
        <f t="shared" si="19"/>
        <v>-0.0747445778813407</v>
      </c>
      <c r="N28" s="362">
        <v>6393</v>
      </c>
      <c r="O28" s="363">
        <v>5525</v>
      </c>
      <c r="P28" s="364"/>
      <c r="Q28" s="363">
        <v>0</v>
      </c>
      <c r="R28" s="364">
        <f t="shared" si="20"/>
        <v>11918</v>
      </c>
      <c r="S28" s="365">
        <f t="shared" si="21"/>
        <v>0.005036035670581236</v>
      </c>
      <c r="T28" s="362">
        <v>5282</v>
      </c>
      <c r="U28" s="363">
        <v>8301</v>
      </c>
      <c r="V28" s="364"/>
      <c r="W28" s="363">
        <v>0</v>
      </c>
      <c r="X28" s="364">
        <f t="shared" si="22"/>
        <v>13583</v>
      </c>
      <c r="Y28" s="367">
        <f t="shared" si="23"/>
        <v>-0.12257969520724432</v>
      </c>
    </row>
    <row r="29" spans="1:25" ht="19.5" customHeight="1">
      <c r="A29" s="361" t="s">
        <v>315</v>
      </c>
      <c r="B29" s="362">
        <v>1861</v>
      </c>
      <c r="C29" s="363">
        <v>2314</v>
      </c>
      <c r="D29" s="364">
        <v>0</v>
      </c>
      <c r="E29" s="363">
        <v>0</v>
      </c>
      <c r="F29" s="364">
        <f t="shared" si="16"/>
        <v>4175</v>
      </c>
      <c r="G29" s="365">
        <f t="shared" si="17"/>
        <v>0.004002638385829414</v>
      </c>
      <c r="H29" s="362">
        <v>1750</v>
      </c>
      <c r="I29" s="363">
        <v>1567</v>
      </c>
      <c r="J29" s="364">
        <v>9</v>
      </c>
      <c r="K29" s="363">
        <v>0</v>
      </c>
      <c r="L29" s="364">
        <f t="shared" si="18"/>
        <v>3326</v>
      </c>
      <c r="M29" s="366">
        <f t="shared" si="19"/>
        <v>0.25526157546602524</v>
      </c>
      <c r="N29" s="362">
        <v>4154</v>
      </c>
      <c r="O29" s="363">
        <v>4984</v>
      </c>
      <c r="P29" s="364">
        <v>89</v>
      </c>
      <c r="Q29" s="363"/>
      <c r="R29" s="364">
        <f t="shared" si="20"/>
        <v>9227</v>
      </c>
      <c r="S29" s="365">
        <f t="shared" si="21"/>
        <v>0.0038989344799843146</v>
      </c>
      <c r="T29" s="362">
        <v>3828</v>
      </c>
      <c r="U29" s="363">
        <v>3684</v>
      </c>
      <c r="V29" s="364">
        <v>11</v>
      </c>
      <c r="W29" s="363">
        <v>42</v>
      </c>
      <c r="X29" s="364">
        <f t="shared" si="22"/>
        <v>7565</v>
      </c>
      <c r="Y29" s="367">
        <f t="shared" si="23"/>
        <v>0.21969596827495042</v>
      </c>
    </row>
    <row r="30" spans="1:25" ht="19.5" customHeight="1">
      <c r="A30" s="361" t="s">
        <v>316</v>
      </c>
      <c r="B30" s="362">
        <v>1772</v>
      </c>
      <c r="C30" s="363">
        <v>1702</v>
      </c>
      <c r="D30" s="364">
        <v>0</v>
      </c>
      <c r="E30" s="363">
        <v>0</v>
      </c>
      <c r="F30" s="364">
        <f t="shared" si="16"/>
        <v>3474</v>
      </c>
      <c r="G30" s="365">
        <f t="shared" si="17"/>
        <v>0.003330578623322487</v>
      </c>
      <c r="H30" s="362">
        <v>126</v>
      </c>
      <c r="I30" s="363">
        <v>82</v>
      </c>
      <c r="J30" s="364"/>
      <c r="K30" s="363"/>
      <c r="L30" s="364">
        <f t="shared" si="18"/>
        <v>208</v>
      </c>
      <c r="M30" s="366">
        <f t="shared" si="19"/>
        <v>15.701923076923077</v>
      </c>
      <c r="N30" s="362">
        <v>4267</v>
      </c>
      <c r="O30" s="363">
        <v>3699</v>
      </c>
      <c r="P30" s="364"/>
      <c r="Q30" s="363"/>
      <c r="R30" s="364">
        <f t="shared" si="20"/>
        <v>7966</v>
      </c>
      <c r="S30" s="365">
        <f t="shared" si="21"/>
        <v>0.0033660899607190907</v>
      </c>
      <c r="T30" s="362">
        <v>316</v>
      </c>
      <c r="U30" s="363">
        <v>162</v>
      </c>
      <c r="V30" s="364"/>
      <c r="W30" s="363"/>
      <c r="X30" s="364">
        <f t="shared" si="22"/>
        <v>478</v>
      </c>
      <c r="Y30" s="367">
        <f t="shared" si="23"/>
        <v>15.665271966527197</v>
      </c>
    </row>
    <row r="31" spans="1:25" ht="19.5" customHeight="1">
      <c r="A31" s="361" t="s">
        <v>317</v>
      </c>
      <c r="B31" s="362">
        <v>1483</v>
      </c>
      <c r="C31" s="363">
        <v>1377</v>
      </c>
      <c r="D31" s="364">
        <v>1</v>
      </c>
      <c r="E31" s="363">
        <v>0</v>
      </c>
      <c r="F31" s="364">
        <f t="shared" si="16"/>
        <v>2861</v>
      </c>
      <c r="G31" s="365">
        <f t="shared" si="17"/>
        <v>0.002742885849546815</v>
      </c>
      <c r="H31" s="362">
        <v>997</v>
      </c>
      <c r="I31" s="363">
        <v>987</v>
      </c>
      <c r="J31" s="364"/>
      <c r="K31" s="363">
        <v>2</v>
      </c>
      <c r="L31" s="364">
        <f t="shared" si="18"/>
        <v>1986</v>
      </c>
      <c r="M31" s="366">
        <f t="shared" si="19"/>
        <v>0.4405840886203425</v>
      </c>
      <c r="N31" s="362">
        <v>4079</v>
      </c>
      <c r="O31" s="363">
        <v>3411</v>
      </c>
      <c r="P31" s="364">
        <v>1</v>
      </c>
      <c r="Q31" s="363">
        <v>15</v>
      </c>
      <c r="R31" s="364">
        <f t="shared" si="20"/>
        <v>7506</v>
      </c>
      <c r="S31" s="365">
        <f t="shared" si="21"/>
        <v>0.003171713688822181</v>
      </c>
      <c r="T31" s="362">
        <v>3401</v>
      </c>
      <c r="U31" s="363">
        <v>2654</v>
      </c>
      <c r="V31" s="364">
        <v>0</v>
      </c>
      <c r="W31" s="363">
        <v>22</v>
      </c>
      <c r="X31" s="364">
        <f t="shared" si="22"/>
        <v>6077</v>
      </c>
      <c r="Y31" s="367">
        <f t="shared" si="23"/>
        <v>0.23514892216554228</v>
      </c>
    </row>
    <row r="32" spans="1:25" ht="19.5" customHeight="1">
      <c r="A32" s="361" t="s">
        <v>318</v>
      </c>
      <c r="B32" s="362">
        <v>1230</v>
      </c>
      <c r="C32" s="363">
        <v>1493</v>
      </c>
      <c r="D32" s="364">
        <v>0</v>
      </c>
      <c r="E32" s="363">
        <v>0</v>
      </c>
      <c r="F32" s="364">
        <f t="shared" si="16"/>
        <v>2723</v>
      </c>
      <c r="G32" s="365">
        <f t="shared" si="17"/>
        <v>0.002610583071763711</v>
      </c>
      <c r="H32" s="362">
        <v>805</v>
      </c>
      <c r="I32" s="363">
        <v>1028</v>
      </c>
      <c r="J32" s="364"/>
      <c r="K32" s="363">
        <v>0</v>
      </c>
      <c r="L32" s="364">
        <f t="shared" si="18"/>
        <v>1833</v>
      </c>
      <c r="M32" s="366">
        <f t="shared" si="19"/>
        <v>0.48554282596835785</v>
      </c>
      <c r="N32" s="362">
        <v>3135</v>
      </c>
      <c r="O32" s="363">
        <v>3270</v>
      </c>
      <c r="P32" s="364"/>
      <c r="Q32" s="363"/>
      <c r="R32" s="364">
        <f t="shared" si="20"/>
        <v>6405</v>
      </c>
      <c r="S32" s="365">
        <f t="shared" si="21"/>
        <v>0.0027064783076080562</v>
      </c>
      <c r="T32" s="362">
        <v>2001</v>
      </c>
      <c r="U32" s="363">
        <v>2317</v>
      </c>
      <c r="V32" s="364"/>
      <c r="W32" s="363">
        <v>0</v>
      </c>
      <c r="X32" s="364">
        <f t="shared" si="22"/>
        <v>4318</v>
      </c>
      <c r="Y32" s="367">
        <f t="shared" si="23"/>
        <v>0.483325613710051</v>
      </c>
    </row>
    <row r="33" spans="1:25" ht="19.5" customHeight="1">
      <c r="A33" s="361" t="s">
        <v>319</v>
      </c>
      <c r="B33" s="362">
        <v>1240</v>
      </c>
      <c r="C33" s="363">
        <v>1421</v>
      </c>
      <c r="D33" s="364">
        <v>0</v>
      </c>
      <c r="E33" s="363">
        <v>0</v>
      </c>
      <c r="F33" s="364">
        <f t="shared" si="0"/>
        <v>2661</v>
      </c>
      <c r="G33" s="365">
        <f t="shared" si="1"/>
        <v>0.002551142693339418</v>
      </c>
      <c r="H33" s="362">
        <v>1174</v>
      </c>
      <c r="I33" s="363">
        <v>1491</v>
      </c>
      <c r="J33" s="364"/>
      <c r="K33" s="363">
        <v>0</v>
      </c>
      <c r="L33" s="364">
        <f t="shared" si="2"/>
        <v>2665</v>
      </c>
      <c r="M33" s="366">
        <f t="shared" si="3"/>
        <v>-0.0015009380863039157</v>
      </c>
      <c r="N33" s="362">
        <v>2995</v>
      </c>
      <c r="O33" s="363">
        <v>3241</v>
      </c>
      <c r="P33" s="364">
        <v>0</v>
      </c>
      <c r="Q33" s="363">
        <v>0</v>
      </c>
      <c r="R33" s="364">
        <f t="shared" si="4"/>
        <v>6236</v>
      </c>
      <c r="S33" s="365">
        <f t="shared" si="5"/>
        <v>0.002635066155541583</v>
      </c>
      <c r="T33" s="362">
        <v>2590</v>
      </c>
      <c r="U33" s="363">
        <v>3226</v>
      </c>
      <c r="V33" s="364"/>
      <c r="W33" s="363">
        <v>0</v>
      </c>
      <c r="X33" s="364">
        <f t="shared" si="6"/>
        <v>5816</v>
      </c>
      <c r="Y33" s="367">
        <f t="shared" si="7"/>
        <v>0.07221458046767548</v>
      </c>
    </row>
    <row r="34" spans="1:25" ht="19.5" customHeight="1">
      <c r="A34" s="361" t="s">
        <v>320</v>
      </c>
      <c r="B34" s="362">
        <v>1282</v>
      </c>
      <c r="C34" s="363">
        <v>1251</v>
      </c>
      <c r="D34" s="364">
        <v>0</v>
      </c>
      <c r="E34" s="363">
        <v>0</v>
      </c>
      <c r="F34" s="364">
        <f t="shared" si="0"/>
        <v>2533</v>
      </c>
      <c r="G34" s="365">
        <f t="shared" si="1"/>
        <v>0.0024284270733666838</v>
      </c>
      <c r="H34" s="362">
        <v>68</v>
      </c>
      <c r="I34" s="363">
        <v>89</v>
      </c>
      <c r="J34" s="364"/>
      <c r="K34" s="363"/>
      <c r="L34" s="364">
        <f t="shared" si="2"/>
        <v>157</v>
      </c>
      <c r="M34" s="366">
        <f t="shared" si="3"/>
        <v>15.133757961783438</v>
      </c>
      <c r="N34" s="362">
        <v>3206</v>
      </c>
      <c r="O34" s="363">
        <v>3110</v>
      </c>
      <c r="P34" s="364"/>
      <c r="Q34" s="363"/>
      <c r="R34" s="364">
        <f t="shared" si="4"/>
        <v>6316</v>
      </c>
      <c r="S34" s="365">
        <f t="shared" si="5"/>
        <v>0.0026688707245671327</v>
      </c>
      <c r="T34" s="362">
        <v>166</v>
      </c>
      <c r="U34" s="363">
        <v>166</v>
      </c>
      <c r="V34" s="364"/>
      <c r="W34" s="363"/>
      <c r="X34" s="364">
        <f t="shared" si="6"/>
        <v>332</v>
      </c>
      <c r="Y34" s="367">
        <f t="shared" si="7"/>
        <v>18.02409638554217</v>
      </c>
    </row>
    <row r="35" spans="1:25" ht="19.5" customHeight="1">
      <c r="A35" s="361" t="s">
        <v>321</v>
      </c>
      <c r="B35" s="362">
        <v>925</v>
      </c>
      <c r="C35" s="363">
        <v>1179</v>
      </c>
      <c r="D35" s="364">
        <v>0</v>
      </c>
      <c r="E35" s="363">
        <v>0</v>
      </c>
      <c r="F35" s="364">
        <f t="shared" si="0"/>
        <v>2104</v>
      </c>
      <c r="G35" s="365">
        <f t="shared" si="1"/>
        <v>0.002017138003301817</v>
      </c>
      <c r="H35" s="362">
        <v>1137</v>
      </c>
      <c r="I35" s="363">
        <v>834</v>
      </c>
      <c r="J35" s="364"/>
      <c r="K35" s="363"/>
      <c r="L35" s="364">
        <f t="shared" si="2"/>
        <v>1971</v>
      </c>
      <c r="M35" s="366">
        <f t="shared" si="3"/>
        <v>0.06747843734145098</v>
      </c>
      <c r="N35" s="362">
        <v>2413</v>
      </c>
      <c r="O35" s="363">
        <v>2193</v>
      </c>
      <c r="P35" s="364"/>
      <c r="Q35" s="363"/>
      <c r="R35" s="364">
        <f t="shared" si="4"/>
        <v>4606</v>
      </c>
      <c r="S35" s="365">
        <f t="shared" si="5"/>
        <v>0.001946298061646012</v>
      </c>
      <c r="T35" s="362">
        <v>2386</v>
      </c>
      <c r="U35" s="363">
        <v>1787</v>
      </c>
      <c r="V35" s="364"/>
      <c r="W35" s="363"/>
      <c r="X35" s="364">
        <f t="shared" si="6"/>
        <v>4173</v>
      </c>
      <c r="Y35" s="367">
        <f t="shared" si="7"/>
        <v>0.10376228133237486</v>
      </c>
    </row>
    <row r="36" spans="1:25" ht="19.5" customHeight="1">
      <c r="A36" s="361" t="s">
        <v>322</v>
      </c>
      <c r="B36" s="362">
        <v>1183</v>
      </c>
      <c r="C36" s="363">
        <v>906</v>
      </c>
      <c r="D36" s="364">
        <v>0</v>
      </c>
      <c r="E36" s="363">
        <v>0</v>
      </c>
      <c r="F36" s="364">
        <f t="shared" si="0"/>
        <v>2089</v>
      </c>
      <c r="G36" s="365">
        <f t="shared" si="1"/>
        <v>0.002002757266586262</v>
      </c>
      <c r="H36" s="362">
        <v>506</v>
      </c>
      <c r="I36" s="363">
        <v>667</v>
      </c>
      <c r="J36" s="364"/>
      <c r="K36" s="363"/>
      <c r="L36" s="364">
        <f t="shared" si="2"/>
        <v>1173</v>
      </c>
      <c r="M36" s="366">
        <f t="shared" si="3"/>
        <v>0.7809036658141517</v>
      </c>
      <c r="N36" s="362">
        <v>3260</v>
      </c>
      <c r="O36" s="363">
        <v>2531</v>
      </c>
      <c r="P36" s="364"/>
      <c r="Q36" s="363">
        <v>18</v>
      </c>
      <c r="R36" s="364">
        <f t="shared" si="4"/>
        <v>5809</v>
      </c>
      <c r="S36" s="365">
        <f t="shared" si="5"/>
        <v>0.0024546342683677124</v>
      </c>
      <c r="T36" s="362">
        <v>1884</v>
      </c>
      <c r="U36" s="363">
        <v>1919</v>
      </c>
      <c r="V36" s="364">
        <v>3</v>
      </c>
      <c r="W36" s="363">
        <v>12</v>
      </c>
      <c r="X36" s="364">
        <f t="shared" si="6"/>
        <v>3818</v>
      </c>
      <c r="Y36" s="367">
        <f t="shared" si="7"/>
        <v>0.5214772132006287</v>
      </c>
    </row>
    <row r="37" spans="1:25" ht="19.5" customHeight="1">
      <c r="A37" s="361" t="s">
        <v>323</v>
      </c>
      <c r="B37" s="362">
        <v>961</v>
      </c>
      <c r="C37" s="363">
        <v>1110</v>
      </c>
      <c r="D37" s="364">
        <v>0</v>
      </c>
      <c r="E37" s="363">
        <v>0</v>
      </c>
      <c r="F37" s="364">
        <f t="shared" si="0"/>
        <v>2071</v>
      </c>
      <c r="G37" s="365">
        <f t="shared" si="1"/>
        <v>0.0019855003825275967</v>
      </c>
      <c r="H37" s="362">
        <v>403</v>
      </c>
      <c r="I37" s="363">
        <v>703</v>
      </c>
      <c r="J37" s="364"/>
      <c r="K37" s="363">
        <v>0</v>
      </c>
      <c r="L37" s="364">
        <f t="shared" si="2"/>
        <v>1106</v>
      </c>
      <c r="M37" s="366">
        <f t="shared" si="3"/>
        <v>0.8725135623869802</v>
      </c>
      <c r="N37" s="362">
        <v>2406</v>
      </c>
      <c r="O37" s="363">
        <v>2704</v>
      </c>
      <c r="P37" s="364"/>
      <c r="Q37" s="363"/>
      <c r="R37" s="364">
        <f t="shared" si="4"/>
        <v>5110</v>
      </c>
      <c r="S37" s="365">
        <f t="shared" si="5"/>
        <v>0.002159266846506974</v>
      </c>
      <c r="T37" s="362">
        <v>1060</v>
      </c>
      <c r="U37" s="363">
        <v>1654</v>
      </c>
      <c r="V37" s="364"/>
      <c r="W37" s="363">
        <v>0</v>
      </c>
      <c r="X37" s="364">
        <f t="shared" si="6"/>
        <v>2714</v>
      </c>
      <c r="Y37" s="367">
        <f t="shared" si="7"/>
        <v>0.8828297715549005</v>
      </c>
    </row>
    <row r="38" spans="1:25" ht="19.5" customHeight="1">
      <c r="A38" s="361" t="s">
        <v>324</v>
      </c>
      <c r="B38" s="362">
        <v>708</v>
      </c>
      <c r="C38" s="363">
        <v>722</v>
      </c>
      <c r="D38" s="364">
        <v>0</v>
      </c>
      <c r="E38" s="363">
        <v>0</v>
      </c>
      <c r="F38" s="364">
        <f t="shared" si="0"/>
        <v>1430</v>
      </c>
      <c r="G38" s="365">
        <f t="shared" si="1"/>
        <v>0.001370963566882889</v>
      </c>
      <c r="H38" s="362">
        <v>650</v>
      </c>
      <c r="I38" s="363">
        <v>651</v>
      </c>
      <c r="J38" s="364"/>
      <c r="K38" s="363">
        <v>0</v>
      </c>
      <c r="L38" s="364">
        <f t="shared" si="2"/>
        <v>1301</v>
      </c>
      <c r="M38" s="366">
        <f t="shared" si="3"/>
        <v>0.09915449654112218</v>
      </c>
      <c r="N38" s="362">
        <v>1575</v>
      </c>
      <c r="O38" s="363">
        <v>1728</v>
      </c>
      <c r="P38" s="364"/>
      <c r="Q38" s="363"/>
      <c r="R38" s="364">
        <f t="shared" si="4"/>
        <v>3303</v>
      </c>
      <c r="S38" s="365">
        <f t="shared" si="5"/>
        <v>0.0013957061436423747</v>
      </c>
      <c r="T38" s="362">
        <v>1388</v>
      </c>
      <c r="U38" s="363">
        <v>1357</v>
      </c>
      <c r="V38" s="364"/>
      <c r="W38" s="363">
        <v>0</v>
      </c>
      <c r="X38" s="364">
        <f t="shared" si="6"/>
        <v>2745</v>
      </c>
      <c r="Y38" s="367">
        <f t="shared" si="7"/>
        <v>0.20327868852459008</v>
      </c>
    </row>
    <row r="39" spans="1:25" ht="19.5" customHeight="1">
      <c r="A39" s="361" t="s">
        <v>325</v>
      </c>
      <c r="B39" s="362">
        <v>574</v>
      </c>
      <c r="C39" s="363">
        <v>594</v>
      </c>
      <c r="D39" s="364">
        <v>0</v>
      </c>
      <c r="E39" s="363">
        <v>0</v>
      </c>
      <c r="F39" s="364">
        <f t="shared" si="0"/>
        <v>1168</v>
      </c>
      <c r="G39" s="365">
        <f t="shared" si="1"/>
        <v>0.0011197800322511988</v>
      </c>
      <c r="H39" s="362">
        <v>74</v>
      </c>
      <c r="I39" s="363">
        <v>87</v>
      </c>
      <c r="J39" s="364"/>
      <c r="K39" s="363"/>
      <c r="L39" s="364">
        <f t="shared" si="2"/>
        <v>161</v>
      </c>
      <c r="M39" s="366">
        <f t="shared" si="3"/>
        <v>6.254658385093168</v>
      </c>
      <c r="N39" s="362">
        <v>675</v>
      </c>
      <c r="O39" s="363">
        <v>1194</v>
      </c>
      <c r="P39" s="364"/>
      <c r="Q39" s="363"/>
      <c r="R39" s="364">
        <f t="shared" si="4"/>
        <v>1869</v>
      </c>
      <c r="S39" s="365">
        <f t="shared" si="5"/>
        <v>0.0007897592438594</v>
      </c>
      <c r="T39" s="362">
        <v>171</v>
      </c>
      <c r="U39" s="363">
        <v>158</v>
      </c>
      <c r="V39" s="364"/>
      <c r="W39" s="363"/>
      <c r="X39" s="364">
        <f t="shared" si="6"/>
        <v>329</v>
      </c>
      <c r="Y39" s="367">
        <f t="shared" si="7"/>
        <v>4.680851063829787</v>
      </c>
    </row>
    <row r="40" spans="1:25" ht="19.5" customHeight="1" thickBot="1">
      <c r="A40" s="361" t="s">
        <v>277</v>
      </c>
      <c r="B40" s="362">
        <v>31334</v>
      </c>
      <c r="C40" s="363">
        <v>31119</v>
      </c>
      <c r="D40" s="364">
        <v>569</v>
      </c>
      <c r="E40" s="363">
        <v>548</v>
      </c>
      <c r="F40" s="364">
        <f t="shared" si="0"/>
        <v>63570</v>
      </c>
      <c r="G40" s="365">
        <f t="shared" si="1"/>
        <v>0.06094556220052116</v>
      </c>
      <c r="H40" s="362">
        <v>24714</v>
      </c>
      <c r="I40" s="363">
        <v>21029</v>
      </c>
      <c r="J40" s="364">
        <v>5</v>
      </c>
      <c r="K40" s="363">
        <v>122</v>
      </c>
      <c r="L40" s="364">
        <f t="shared" si="2"/>
        <v>45870</v>
      </c>
      <c r="M40" s="366">
        <f t="shared" si="3"/>
        <v>0.3858731196860694</v>
      </c>
      <c r="N40" s="362">
        <v>77435</v>
      </c>
      <c r="O40" s="363">
        <v>67310</v>
      </c>
      <c r="P40" s="364">
        <v>1161</v>
      </c>
      <c r="Q40" s="363">
        <v>1089</v>
      </c>
      <c r="R40" s="364">
        <f t="shared" si="4"/>
        <v>146995</v>
      </c>
      <c r="S40" s="365">
        <f t="shared" si="5"/>
        <v>0.0621137827988831</v>
      </c>
      <c r="T40" s="362">
        <v>56462</v>
      </c>
      <c r="U40" s="363">
        <v>46279</v>
      </c>
      <c r="V40" s="364">
        <v>128</v>
      </c>
      <c r="W40" s="363">
        <v>249</v>
      </c>
      <c r="X40" s="364">
        <f t="shared" si="6"/>
        <v>103118</v>
      </c>
      <c r="Y40" s="367">
        <f t="shared" si="7"/>
        <v>0.4255028220097363</v>
      </c>
    </row>
    <row r="41" spans="1:25" s="414" customFormat="1" ht="19.5" customHeight="1">
      <c r="A41" s="407" t="s">
        <v>52</v>
      </c>
      <c r="B41" s="408">
        <f>SUM(B42:B63)</f>
        <v>148108</v>
      </c>
      <c r="C41" s="409">
        <f>SUM(C42:C63)</f>
        <v>141791</v>
      </c>
      <c r="D41" s="410">
        <f>SUM(D42:D63)</f>
        <v>466</v>
      </c>
      <c r="E41" s="409">
        <f>SUM(E42:E63)</f>
        <v>665</v>
      </c>
      <c r="F41" s="410">
        <f t="shared" si="0"/>
        <v>291030</v>
      </c>
      <c r="G41" s="411">
        <f t="shared" si="1"/>
        <v>0.27901505375519386</v>
      </c>
      <c r="H41" s="408">
        <f>SUM(H42:H63)</f>
        <v>131311</v>
      </c>
      <c r="I41" s="409">
        <f>SUM(I42:I63)</f>
        <v>125841</v>
      </c>
      <c r="J41" s="410">
        <f>SUM(J42:J63)</f>
        <v>4668</v>
      </c>
      <c r="K41" s="409">
        <f>SUM(K42:K63)</f>
        <v>5028</v>
      </c>
      <c r="L41" s="410">
        <f t="shared" si="2"/>
        <v>266848</v>
      </c>
      <c r="M41" s="412">
        <f t="shared" si="3"/>
        <v>0.09062087780309391</v>
      </c>
      <c r="N41" s="408">
        <f>SUM(N42:N63)</f>
        <v>308700</v>
      </c>
      <c r="O41" s="409">
        <f>SUM(O42:O63)</f>
        <v>309091</v>
      </c>
      <c r="P41" s="410">
        <f>SUM(P42:P63)</f>
        <v>1716</v>
      </c>
      <c r="Q41" s="409">
        <f>SUM(Q42:Q63)</f>
        <v>2380</v>
      </c>
      <c r="R41" s="410">
        <f t="shared" si="4"/>
        <v>621887</v>
      </c>
      <c r="S41" s="411">
        <f t="shared" si="5"/>
        <v>0.26278277521989873</v>
      </c>
      <c r="T41" s="408">
        <f>SUM(T42:T63)</f>
        <v>278648</v>
      </c>
      <c r="U41" s="409">
        <f>SUM(U42:U63)</f>
        <v>279713</v>
      </c>
      <c r="V41" s="410">
        <f>SUM(V42:V63)</f>
        <v>9067</v>
      </c>
      <c r="W41" s="409">
        <f>SUM(W42:W63)</f>
        <v>9294</v>
      </c>
      <c r="X41" s="410">
        <f t="shared" si="6"/>
        <v>576722</v>
      </c>
      <c r="Y41" s="413">
        <f t="shared" si="7"/>
        <v>0.07831329479367866</v>
      </c>
    </row>
    <row r="42" spans="1:25" ht="19.5" customHeight="1">
      <c r="A42" s="354" t="s">
        <v>326</v>
      </c>
      <c r="B42" s="355">
        <v>23229</v>
      </c>
      <c r="C42" s="356">
        <v>20385</v>
      </c>
      <c r="D42" s="357">
        <v>3</v>
      </c>
      <c r="E42" s="356">
        <v>3</v>
      </c>
      <c r="F42" s="357">
        <f t="shared" si="0"/>
        <v>43620</v>
      </c>
      <c r="G42" s="358">
        <f t="shared" si="1"/>
        <v>0.0418191823688333</v>
      </c>
      <c r="H42" s="355">
        <v>22682</v>
      </c>
      <c r="I42" s="356">
        <v>19010</v>
      </c>
      <c r="J42" s="357">
        <v>91</v>
      </c>
      <c r="K42" s="356">
        <v>5</v>
      </c>
      <c r="L42" s="357">
        <f t="shared" si="2"/>
        <v>41788</v>
      </c>
      <c r="M42" s="359">
        <f t="shared" si="3"/>
        <v>0.043840336938834046</v>
      </c>
      <c r="N42" s="355">
        <v>51862</v>
      </c>
      <c r="O42" s="356">
        <v>51543</v>
      </c>
      <c r="P42" s="357">
        <v>3</v>
      </c>
      <c r="Q42" s="356">
        <v>3</v>
      </c>
      <c r="R42" s="357">
        <f t="shared" si="4"/>
        <v>103411</v>
      </c>
      <c r="S42" s="358">
        <f t="shared" si="5"/>
        <v>0.04369705359376373</v>
      </c>
      <c r="T42" s="375">
        <v>46999</v>
      </c>
      <c r="U42" s="356">
        <v>43078</v>
      </c>
      <c r="V42" s="357">
        <v>91</v>
      </c>
      <c r="W42" s="356">
        <v>5</v>
      </c>
      <c r="X42" s="357">
        <f t="shared" si="6"/>
        <v>90173</v>
      </c>
      <c r="Y42" s="360">
        <f t="shared" si="7"/>
        <v>0.14680669379969613</v>
      </c>
    </row>
    <row r="43" spans="1:25" ht="19.5" customHeight="1">
      <c r="A43" s="361" t="s">
        <v>327</v>
      </c>
      <c r="B43" s="362">
        <v>17174</v>
      </c>
      <c r="C43" s="363">
        <v>17238</v>
      </c>
      <c r="D43" s="364">
        <v>0</v>
      </c>
      <c r="E43" s="363">
        <v>0</v>
      </c>
      <c r="F43" s="364">
        <f t="shared" si="0"/>
        <v>34412</v>
      </c>
      <c r="G43" s="365">
        <f t="shared" si="1"/>
        <v>0.032991327457044736</v>
      </c>
      <c r="H43" s="362">
        <v>14780</v>
      </c>
      <c r="I43" s="363">
        <v>14358</v>
      </c>
      <c r="J43" s="364">
        <v>110</v>
      </c>
      <c r="K43" s="363">
        <v>299</v>
      </c>
      <c r="L43" s="364">
        <f t="shared" si="2"/>
        <v>29547</v>
      </c>
      <c r="M43" s="366">
        <f t="shared" si="3"/>
        <v>0.1646529258469558</v>
      </c>
      <c r="N43" s="362">
        <v>32976</v>
      </c>
      <c r="O43" s="363">
        <v>33571</v>
      </c>
      <c r="P43" s="364">
        <v>0</v>
      </c>
      <c r="Q43" s="363">
        <v>0</v>
      </c>
      <c r="R43" s="364">
        <f t="shared" si="4"/>
        <v>66547</v>
      </c>
      <c r="S43" s="365">
        <f t="shared" si="5"/>
        <v>0.028119908186790527</v>
      </c>
      <c r="T43" s="376">
        <v>30242</v>
      </c>
      <c r="U43" s="363">
        <v>29882</v>
      </c>
      <c r="V43" s="364">
        <v>110</v>
      </c>
      <c r="W43" s="363">
        <v>299</v>
      </c>
      <c r="X43" s="364">
        <f t="shared" si="6"/>
        <v>60533</v>
      </c>
      <c r="Y43" s="367">
        <f t="shared" si="7"/>
        <v>0.09935076735004045</v>
      </c>
    </row>
    <row r="44" spans="1:25" ht="19.5" customHeight="1">
      <c r="A44" s="361" t="s">
        <v>328</v>
      </c>
      <c r="B44" s="362">
        <v>16948</v>
      </c>
      <c r="C44" s="363">
        <v>16467</v>
      </c>
      <c r="D44" s="364">
        <v>1</v>
      </c>
      <c r="E44" s="363">
        <v>113</v>
      </c>
      <c r="F44" s="364">
        <f t="shared" si="0"/>
        <v>33529</v>
      </c>
      <c r="G44" s="365">
        <f t="shared" si="1"/>
        <v>0.03214478142238908</v>
      </c>
      <c r="H44" s="362">
        <v>17239</v>
      </c>
      <c r="I44" s="363">
        <v>15790</v>
      </c>
      <c r="J44" s="364">
        <v>13</v>
      </c>
      <c r="K44" s="363">
        <v>0</v>
      </c>
      <c r="L44" s="364">
        <f t="shared" si="2"/>
        <v>33042</v>
      </c>
      <c r="M44" s="366">
        <f t="shared" si="3"/>
        <v>0.014738817262877513</v>
      </c>
      <c r="N44" s="362">
        <v>34754</v>
      </c>
      <c r="O44" s="363">
        <v>36162</v>
      </c>
      <c r="P44" s="364">
        <v>1</v>
      </c>
      <c r="Q44" s="363">
        <v>113</v>
      </c>
      <c r="R44" s="364">
        <f t="shared" si="4"/>
        <v>71030</v>
      </c>
      <c r="S44" s="365">
        <f t="shared" si="5"/>
        <v>0.030014231723559756</v>
      </c>
      <c r="T44" s="376">
        <v>35603</v>
      </c>
      <c r="U44" s="363">
        <v>36445</v>
      </c>
      <c r="V44" s="364">
        <v>13</v>
      </c>
      <c r="W44" s="363">
        <v>0</v>
      </c>
      <c r="X44" s="364">
        <f t="shared" si="6"/>
        <v>72061</v>
      </c>
      <c r="Y44" s="367">
        <f t="shared" si="7"/>
        <v>-0.014307322962490154</v>
      </c>
    </row>
    <row r="45" spans="1:25" ht="19.5" customHeight="1">
      <c r="A45" s="361" t="s">
        <v>329</v>
      </c>
      <c r="B45" s="362">
        <v>10570</v>
      </c>
      <c r="C45" s="363">
        <v>11703</v>
      </c>
      <c r="D45" s="364">
        <v>276</v>
      </c>
      <c r="E45" s="363">
        <v>250</v>
      </c>
      <c r="F45" s="364">
        <f t="shared" si="0"/>
        <v>22799</v>
      </c>
      <c r="G45" s="365">
        <f t="shared" si="1"/>
        <v>0.02185776109186223</v>
      </c>
      <c r="H45" s="362">
        <v>7073</v>
      </c>
      <c r="I45" s="363">
        <v>8824</v>
      </c>
      <c r="J45" s="364">
        <v>1999</v>
      </c>
      <c r="K45" s="363">
        <v>2420</v>
      </c>
      <c r="L45" s="364">
        <f t="shared" si="2"/>
        <v>20316</v>
      </c>
      <c r="M45" s="366" t="s">
        <v>43</v>
      </c>
      <c r="N45" s="362">
        <v>18601</v>
      </c>
      <c r="O45" s="363">
        <v>22425</v>
      </c>
      <c r="P45" s="364">
        <v>385</v>
      </c>
      <c r="Q45" s="363">
        <v>357</v>
      </c>
      <c r="R45" s="364">
        <f t="shared" si="4"/>
        <v>41768</v>
      </c>
      <c r="S45" s="365">
        <f t="shared" si="5"/>
        <v>0.01764936548823939</v>
      </c>
      <c r="T45" s="376">
        <v>15304</v>
      </c>
      <c r="U45" s="363">
        <v>19195</v>
      </c>
      <c r="V45" s="364">
        <v>2172</v>
      </c>
      <c r="W45" s="363">
        <v>2673</v>
      </c>
      <c r="X45" s="364">
        <f t="shared" si="6"/>
        <v>39344</v>
      </c>
      <c r="Y45" s="367">
        <f t="shared" si="7"/>
        <v>0.06161041073607154</v>
      </c>
    </row>
    <row r="46" spans="1:25" ht="19.5" customHeight="1">
      <c r="A46" s="361" t="s">
        <v>330</v>
      </c>
      <c r="B46" s="362">
        <v>10553</v>
      </c>
      <c r="C46" s="363">
        <v>9635</v>
      </c>
      <c r="D46" s="364">
        <v>0</v>
      </c>
      <c r="E46" s="363">
        <v>0</v>
      </c>
      <c r="F46" s="364">
        <f t="shared" si="0"/>
        <v>20188</v>
      </c>
      <c r="G46" s="365">
        <f t="shared" si="1"/>
        <v>0.01935455418757466</v>
      </c>
      <c r="H46" s="362">
        <v>9776</v>
      </c>
      <c r="I46" s="363">
        <v>9393</v>
      </c>
      <c r="J46" s="364">
        <v>15</v>
      </c>
      <c r="K46" s="363">
        <v>0</v>
      </c>
      <c r="L46" s="364">
        <f t="shared" si="2"/>
        <v>19184</v>
      </c>
      <c r="M46" s="366">
        <f t="shared" si="3"/>
        <v>0.05233527939949956</v>
      </c>
      <c r="N46" s="362">
        <v>22832</v>
      </c>
      <c r="O46" s="363">
        <v>22007</v>
      </c>
      <c r="P46" s="364"/>
      <c r="Q46" s="363">
        <v>0</v>
      </c>
      <c r="R46" s="364">
        <f t="shared" si="4"/>
        <v>44839</v>
      </c>
      <c r="S46" s="365">
        <f t="shared" si="5"/>
        <v>0.018947038381707672</v>
      </c>
      <c r="T46" s="376">
        <v>21602</v>
      </c>
      <c r="U46" s="363">
        <v>20382</v>
      </c>
      <c r="V46" s="364">
        <v>18</v>
      </c>
      <c r="W46" s="363">
        <v>0</v>
      </c>
      <c r="X46" s="364">
        <f t="shared" si="6"/>
        <v>42002</v>
      </c>
      <c r="Y46" s="367">
        <f t="shared" si="7"/>
        <v>0.06754440264749295</v>
      </c>
    </row>
    <row r="47" spans="1:25" ht="19.5" customHeight="1">
      <c r="A47" s="361" t="s">
        <v>331</v>
      </c>
      <c r="B47" s="362">
        <v>6864</v>
      </c>
      <c r="C47" s="363">
        <v>7343</v>
      </c>
      <c r="D47" s="364">
        <v>0</v>
      </c>
      <c r="E47" s="363">
        <v>147</v>
      </c>
      <c r="F47" s="364">
        <f t="shared" si="0"/>
        <v>14354</v>
      </c>
      <c r="G47" s="365">
        <f t="shared" si="1"/>
        <v>0.013761406321004888</v>
      </c>
      <c r="H47" s="362">
        <v>15389</v>
      </c>
      <c r="I47" s="363">
        <v>13110</v>
      </c>
      <c r="J47" s="364">
        <v>1</v>
      </c>
      <c r="K47" s="363">
        <v>0</v>
      </c>
      <c r="L47" s="364">
        <f t="shared" si="2"/>
        <v>28500</v>
      </c>
      <c r="M47" s="366">
        <f t="shared" si="3"/>
        <v>-0.49635087719298243</v>
      </c>
      <c r="N47" s="362">
        <v>13752</v>
      </c>
      <c r="O47" s="363">
        <v>16190</v>
      </c>
      <c r="P47" s="364"/>
      <c r="Q47" s="363">
        <v>147</v>
      </c>
      <c r="R47" s="364">
        <f t="shared" si="4"/>
        <v>30089</v>
      </c>
      <c r="S47" s="365">
        <f t="shared" si="5"/>
        <v>0.012714320967621984</v>
      </c>
      <c r="T47" s="376">
        <v>30716</v>
      </c>
      <c r="U47" s="363">
        <v>30834</v>
      </c>
      <c r="V47" s="364">
        <v>1</v>
      </c>
      <c r="W47" s="363">
        <v>0</v>
      </c>
      <c r="X47" s="364">
        <f t="shared" si="6"/>
        <v>61551</v>
      </c>
      <c r="Y47" s="367">
        <f t="shared" si="7"/>
        <v>-0.5111533525044272</v>
      </c>
    </row>
    <row r="48" spans="1:25" ht="19.5" customHeight="1">
      <c r="A48" s="361" t="s">
        <v>332</v>
      </c>
      <c r="B48" s="362">
        <v>5328</v>
      </c>
      <c r="C48" s="363">
        <v>4408</v>
      </c>
      <c r="D48" s="364">
        <v>0</v>
      </c>
      <c r="E48" s="363">
        <v>0</v>
      </c>
      <c r="F48" s="364">
        <f>SUM(B48:E48)</f>
        <v>9736</v>
      </c>
      <c r="G48" s="365">
        <f>F48/$F$9</f>
        <v>0.009334056844176089</v>
      </c>
      <c r="H48" s="362">
        <v>1909</v>
      </c>
      <c r="I48" s="363">
        <v>1764</v>
      </c>
      <c r="J48" s="364"/>
      <c r="K48" s="363">
        <v>0</v>
      </c>
      <c r="L48" s="364">
        <f>SUM(H48:K48)</f>
        <v>3673</v>
      </c>
      <c r="M48" s="366">
        <f>IF(ISERROR(F48/L48-1),"         /0",(F48/L48-1))</f>
        <v>1.650694255377076</v>
      </c>
      <c r="N48" s="362">
        <v>12427</v>
      </c>
      <c r="O48" s="363">
        <v>11459</v>
      </c>
      <c r="P48" s="364">
        <v>1</v>
      </c>
      <c r="Q48" s="363">
        <v>0</v>
      </c>
      <c r="R48" s="364">
        <f>SUM(N48:Q48)</f>
        <v>23887</v>
      </c>
      <c r="S48" s="365">
        <f>R48/$R$9</f>
        <v>0.01009362175391626</v>
      </c>
      <c r="T48" s="376">
        <v>3973</v>
      </c>
      <c r="U48" s="363">
        <v>3802</v>
      </c>
      <c r="V48" s="364">
        <v>0</v>
      </c>
      <c r="W48" s="363">
        <v>0</v>
      </c>
      <c r="X48" s="364">
        <f>SUM(T48:W48)</f>
        <v>7775</v>
      </c>
      <c r="Y48" s="367">
        <f>IF(ISERROR(R48/X48-1),"         /0",(R48/X48-1))</f>
        <v>2.0722829581993567</v>
      </c>
    </row>
    <row r="49" spans="1:25" ht="19.5" customHeight="1">
      <c r="A49" s="361" t="s">
        <v>333</v>
      </c>
      <c r="B49" s="362">
        <v>3875</v>
      </c>
      <c r="C49" s="363">
        <v>4860</v>
      </c>
      <c r="D49" s="364">
        <v>0</v>
      </c>
      <c r="E49" s="363">
        <v>0</v>
      </c>
      <c r="F49" s="364">
        <f aca="true" t="shared" si="24" ref="F49:F54">SUM(B49:E49)</f>
        <v>8735</v>
      </c>
      <c r="G49" s="365">
        <f aca="true" t="shared" si="25" ref="G49:G54">F49/$F$9</f>
        <v>0.008374382347358067</v>
      </c>
      <c r="H49" s="362">
        <v>3962</v>
      </c>
      <c r="I49" s="363">
        <v>4406</v>
      </c>
      <c r="J49" s="364">
        <v>0</v>
      </c>
      <c r="K49" s="363">
        <v>23</v>
      </c>
      <c r="L49" s="364">
        <f aca="true" t="shared" si="26" ref="L49:L54">SUM(H49:K49)</f>
        <v>8391</v>
      </c>
      <c r="M49" s="366">
        <f aca="true" t="shared" si="27" ref="M49:M54">IF(ISERROR(F49/L49-1),"         /0",(F49/L49-1))</f>
        <v>0.040996305565486724</v>
      </c>
      <c r="N49" s="362">
        <v>11062</v>
      </c>
      <c r="O49" s="363">
        <v>11123</v>
      </c>
      <c r="P49" s="364">
        <v>4</v>
      </c>
      <c r="Q49" s="363">
        <v>4</v>
      </c>
      <c r="R49" s="364">
        <f aca="true" t="shared" si="28" ref="R49:R54">SUM(N49:Q49)</f>
        <v>22193</v>
      </c>
      <c r="S49" s="365">
        <f aca="true" t="shared" si="29" ref="S49:S54">R49/$R$9</f>
        <v>0.009377810004800249</v>
      </c>
      <c r="T49" s="376">
        <v>7146</v>
      </c>
      <c r="U49" s="363">
        <v>7576</v>
      </c>
      <c r="V49" s="364">
        <v>1293</v>
      </c>
      <c r="W49" s="363">
        <v>770</v>
      </c>
      <c r="X49" s="364">
        <f aca="true" t="shared" si="30" ref="X49:X54">SUM(T49:W49)</f>
        <v>16785</v>
      </c>
      <c r="Y49" s="367">
        <f aca="true" t="shared" si="31" ref="Y49:Y54">IF(ISERROR(R49/X49-1),"         /0",(R49/X49-1))</f>
        <v>0.3221924337205839</v>
      </c>
    </row>
    <row r="50" spans="1:25" ht="19.5" customHeight="1">
      <c r="A50" s="361" t="s">
        <v>334</v>
      </c>
      <c r="B50" s="362">
        <v>4540</v>
      </c>
      <c r="C50" s="363">
        <v>2850</v>
      </c>
      <c r="D50" s="364">
        <v>0</v>
      </c>
      <c r="E50" s="363">
        <v>0</v>
      </c>
      <c r="F50" s="364">
        <f t="shared" si="24"/>
        <v>7390</v>
      </c>
      <c r="G50" s="365">
        <f t="shared" si="25"/>
        <v>0.007084909621863322</v>
      </c>
      <c r="H50" s="362">
        <v>3215</v>
      </c>
      <c r="I50" s="363">
        <v>3500</v>
      </c>
      <c r="J50" s="364"/>
      <c r="K50" s="363">
        <v>0</v>
      </c>
      <c r="L50" s="364">
        <f t="shared" si="26"/>
        <v>6715</v>
      </c>
      <c r="M50" s="366">
        <f t="shared" si="27"/>
        <v>0.1005212211466866</v>
      </c>
      <c r="N50" s="362">
        <v>9674</v>
      </c>
      <c r="O50" s="363">
        <v>7060</v>
      </c>
      <c r="P50" s="364"/>
      <c r="Q50" s="363"/>
      <c r="R50" s="364">
        <f t="shared" si="28"/>
        <v>16734</v>
      </c>
      <c r="S50" s="365">
        <f t="shared" si="29"/>
        <v>0.007071070725919316</v>
      </c>
      <c r="T50" s="376">
        <v>6217</v>
      </c>
      <c r="U50" s="363">
        <v>5914</v>
      </c>
      <c r="V50" s="364"/>
      <c r="W50" s="363">
        <v>0</v>
      </c>
      <c r="X50" s="364">
        <f t="shared" si="30"/>
        <v>12131</v>
      </c>
      <c r="Y50" s="367">
        <f t="shared" si="31"/>
        <v>0.37944110131069153</v>
      </c>
    </row>
    <row r="51" spans="1:25" ht="19.5" customHeight="1">
      <c r="A51" s="361" t="s">
        <v>335</v>
      </c>
      <c r="B51" s="362">
        <v>2561</v>
      </c>
      <c r="C51" s="363">
        <v>2455</v>
      </c>
      <c r="D51" s="364">
        <v>0</v>
      </c>
      <c r="E51" s="363">
        <v>0</v>
      </c>
      <c r="F51" s="364">
        <f t="shared" si="24"/>
        <v>5016</v>
      </c>
      <c r="G51" s="365">
        <f t="shared" si="25"/>
        <v>0.004808918357681519</v>
      </c>
      <c r="H51" s="362">
        <v>2685</v>
      </c>
      <c r="I51" s="363">
        <v>2357</v>
      </c>
      <c r="J51" s="364">
        <v>1</v>
      </c>
      <c r="K51" s="363"/>
      <c r="L51" s="364">
        <f t="shared" si="26"/>
        <v>5043</v>
      </c>
      <c r="M51" s="366">
        <f t="shared" si="27"/>
        <v>-0.005353955978584124</v>
      </c>
      <c r="N51" s="362">
        <v>5132</v>
      </c>
      <c r="O51" s="363">
        <v>4674</v>
      </c>
      <c r="P51" s="364">
        <v>0</v>
      </c>
      <c r="Q51" s="363"/>
      <c r="R51" s="364">
        <f t="shared" si="28"/>
        <v>9806</v>
      </c>
      <c r="S51" s="365">
        <f t="shared" si="29"/>
        <v>0.004143595048306729</v>
      </c>
      <c r="T51" s="376">
        <v>5629</v>
      </c>
      <c r="U51" s="363">
        <v>5285</v>
      </c>
      <c r="V51" s="364">
        <v>1</v>
      </c>
      <c r="W51" s="363"/>
      <c r="X51" s="364">
        <f t="shared" si="30"/>
        <v>10915</v>
      </c>
      <c r="Y51" s="367">
        <f t="shared" si="31"/>
        <v>-0.1016032982134677</v>
      </c>
    </row>
    <row r="52" spans="1:25" ht="19.5" customHeight="1">
      <c r="A52" s="361" t="s">
        <v>336</v>
      </c>
      <c r="B52" s="362">
        <v>2725</v>
      </c>
      <c r="C52" s="363">
        <v>2119</v>
      </c>
      <c r="D52" s="364">
        <v>0</v>
      </c>
      <c r="E52" s="363">
        <v>0</v>
      </c>
      <c r="F52" s="364">
        <f t="shared" si="24"/>
        <v>4844</v>
      </c>
      <c r="G52" s="365">
        <f t="shared" si="25"/>
        <v>0.004644019243343157</v>
      </c>
      <c r="H52" s="362">
        <v>623</v>
      </c>
      <c r="I52" s="363">
        <v>736</v>
      </c>
      <c r="J52" s="364"/>
      <c r="K52" s="363"/>
      <c r="L52" s="364">
        <f t="shared" si="26"/>
        <v>1359</v>
      </c>
      <c r="M52" s="366">
        <f t="shared" si="27"/>
        <v>2.5643855776306106</v>
      </c>
      <c r="N52" s="362">
        <v>6762</v>
      </c>
      <c r="O52" s="363">
        <v>6416</v>
      </c>
      <c r="P52" s="364"/>
      <c r="Q52" s="363"/>
      <c r="R52" s="364">
        <f t="shared" si="28"/>
        <v>13178</v>
      </c>
      <c r="S52" s="365">
        <f t="shared" si="29"/>
        <v>0.00556845763273364</v>
      </c>
      <c r="T52" s="376">
        <v>1583</v>
      </c>
      <c r="U52" s="363">
        <v>1818</v>
      </c>
      <c r="V52" s="364"/>
      <c r="W52" s="363"/>
      <c r="X52" s="364">
        <f t="shared" si="30"/>
        <v>3401</v>
      </c>
      <c r="Y52" s="367">
        <f t="shared" si="31"/>
        <v>2.8747427227286093</v>
      </c>
    </row>
    <row r="53" spans="1:25" ht="19.5" customHeight="1">
      <c r="A53" s="361" t="s">
        <v>337</v>
      </c>
      <c r="B53" s="362">
        <v>2436</v>
      </c>
      <c r="C53" s="363">
        <v>2058</v>
      </c>
      <c r="D53" s="364">
        <v>0</v>
      </c>
      <c r="E53" s="363">
        <v>0</v>
      </c>
      <c r="F53" s="364">
        <f t="shared" si="24"/>
        <v>4494</v>
      </c>
      <c r="G53" s="365">
        <f t="shared" si="25"/>
        <v>0.004308468719980212</v>
      </c>
      <c r="H53" s="362">
        <v>2138</v>
      </c>
      <c r="I53" s="363">
        <v>2115</v>
      </c>
      <c r="J53" s="364">
        <v>2</v>
      </c>
      <c r="K53" s="363">
        <v>0</v>
      </c>
      <c r="L53" s="364">
        <f t="shared" si="26"/>
        <v>4255</v>
      </c>
      <c r="M53" s="366">
        <f t="shared" si="27"/>
        <v>0.056169212690951875</v>
      </c>
      <c r="N53" s="362">
        <v>4984</v>
      </c>
      <c r="O53" s="363">
        <v>5885</v>
      </c>
      <c r="P53" s="364"/>
      <c r="Q53" s="363"/>
      <c r="R53" s="364">
        <f t="shared" si="28"/>
        <v>10869</v>
      </c>
      <c r="S53" s="365">
        <f t="shared" si="29"/>
        <v>0.004592773259233718</v>
      </c>
      <c r="T53" s="376">
        <v>4757</v>
      </c>
      <c r="U53" s="363">
        <v>5545</v>
      </c>
      <c r="V53" s="364">
        <v>2</v>
      </c>
      <c r="W53" s="363">
        <v>0</v>
      </c>
      <c r="X53" s="364">
        <f t="shared" si="30"/>
        <v>10304</v>
      </c>
      <c r="Y53" s="367">
        <f t="shared" si="31"/>
        <v>0.05483307453416142</v>
      </c>
    </row>
    <row r="54" spans="1:25" ht="19.5" customHeight="1">
      <c r="A54" s="361" t="s">
        <v>338</v>
      </c>
      <c r="B54" s="362">
        <v>2037</v>
      </c>
      <c r="C54" s="363">
        <v>2264</v>
      </c>
      <c r="D54" s="364">
        <v>0</v>
      </c>
      <c r="E54" s="363">
        <v>0</v>
      </c>
      <c r="F54" s="364">
        <f t="shared" si="24"/>
        <v>4301</v>
      </c>
      <c r="G54" s="365">
        <f t="shared" si="25"/>
        <v>0.004123436574240074</v>
      </c>
      <c r="H54" s="362">
        <v>2291</v>
      </c>
      <c r="I54" s="363">
        <v>2218</v>
      </c>
      <c r="J54" s="364"/>
      <c r="K54" s="363"/>
      <c r="L54" s="364">
        <f t="shared" si="26"/>
        <v>4509</v>
      </c>
      <c r="M54" s="366">
        <f t="shared" si="27"/>
        <v>-0.046129962297627</v>
      </c>
      <c r="N54" s="362">
        <v>3723</v>
      </c>
      <c r="O54" s="363">
        <v>4175</v>
      </c>
      <c r="P54" s="364"/>
      <c r="Q54" s="363"/>
      <c r="R54" s="364">
        <f t="shared" si="28"/>
        <v>7898</v>
      </c>
      <c r="S54" s="365">
        <f t="shared" si="29"/>
        <v>0.0033373560770473738</v>
      </c>
      <c r="T54" s="376">
        <v>4311</v>
      </c>
      <c r="U54" s="363">
        <v>3895</v>
      </c>
      <c r="V54" s="364">
        <v>18</v>
      </c>
      <c r="W54" s="363"/>
      <c r="X54" s="364">
        <f t="shared" si="30"/>
        <v>8224</v>
      </c>
      <c r="Y54" s="367">
        <f t="shared" si="31"/>
        <v>-0.03964007782101164</v>
      </c>
    </row>
    <row r="55" spans="1:25" ht="19.5" customHeight="1">
      <c r="A55" s="361" t="s">
        <v>339</v>
      </c>
      <c r="B55" s="362">
        <v>1160</v>
      </c>
      <c r="C55" s="363">
        <v>1778</v>
      </c>
      <c r="D55" s="364">
        <v>0</v>
      </c>
      <c r="E55" s="363">
        <v>25</v>
      </c>
      <c r="F55" s="364">
        <f>SUM(B55:E55)</f>
        <v>2963</v>
      </c>
      <c r="G55" s="365">
        <f>F55/$F$9</f>
        <v>0.0028406748592125874</v>
      </c>
      <c r="H55" s="362">
        <v>509</v>
      </c>
      <c r="I55" s="363">
        <v>748</v>
      </c>
      <c r="J55" s="364"/>
      <c r="K55" s="363"/>
      <c r="L55" s="364">
        <f>SUM(H55:K55)</f>
        <v>1257</v>
      </c>
      <c r="M55" s="366">
        <f>IF(ISERROR(F55/L55-1),"         /0",(F55/L55-1))</f>
        <v>1.3571996817820207</v>
      </c>
      <c r="N55" s="362">
        <v>1826</v>
      </c>
      <c r="O55" s="363">
        <v>2983</v>
      </c>
      <c r="P55" s="364"/>
      <c r="Q55" s="363">
        <v>25</v>
      </c>
      <c r="R55" s="364">
        <f>SUM(N55:Q55)</f>
        <v>4834</v>
      </c>
      <c r="S55" s="365">
        <f>R55/$R$9</f>
        <v>0.0020426410833688283</v>
      </c>
      <c r="T55" s="376">
        <v>1133</v>
      </c>
      <c r="U55" s="363">
        <v>1508</v>
      </c>
      <c r="V55" s="364"/>
      <c r="W55" s="363"/>
      <c r="X55" s="364">
        <f>SUM(T55:W55)</f>
        <v>2641</v>
      </c>
      <c r="Y55" s="367">
        <f>IF(ISERROR(R55/X55-1),"         /0",(R55/X55-1))</f>
        <v>0.8303672851192729</v>
      </c>
    </row>
    <row r="56" spans="1:25" ht="19.5" customHeight="1">
      <c r="A56" s="361" t="s">
        <v>340</v>
      </c>
      <c r="B56" s="362">
        <v>1345</v>
      </c>
      <c r="C56" s="363">
        <v>1385</v>
      </c>
      <c r="D56" s="364">
        <v>0</v>
      </c>
      <c r="E56" s="363">
        <v>0</v>
      </c>
      <c r="F56" s="364">
        <f t="shared" si="0"/>
        <v>2730</v>
      </c>
      <c r="G56" s="365">
        <f t="shared" si="1"/>
        <v>0.00261729408223097</v>
      </c>
      <c r="H56" s="362"/>
      <c r="I56" s="363"/>
      <c r="J56" s="364">
        <v>668</v>
      </c>
      <c r="K56" s="363">
        <v>645</v>
      </c>
      <c r="L56" s="364">
        <f t="shared" si="2"/>
        <v>1313</v>
      </c>
      <c r="M56" s="366">
        <f t="shared" si="3"/>
        <v>1.0792079207920793</v>
      </c>
      <c r="N56" s="362">
        <v>3067</v>
      </c>
      <c r="O56" s="363">
        <v>3405</v>
      </c>
      <c r="P56" s="364">
        <v>451</v>
      </c>
      <c r="Q56" s="363">
        <v>688</v>
      </c>
      <c r="R56" s="364">
        <f t="shared" si="4"/>
        <v>7611</v>
      </c>
      <c r="S56" s="365">
        <f t="shared" si="5"/>
        <v>0.003216082185668215</v>
      </c>
      <c r="T56" s="376"/>
      <c r="U56" s="363"/>
      <c r="V56" s="364">
        <v>1897</v>
      </c>
      <c r="W56" s="363">
        <v>1827</v>
      </c>
      <c r="X56" s="364">
        <f t="shared" si="6"/>
        <v>3724</v>
      </c>
      <c r="Y56" s="367">
        <f t="shared" si="7"/>
        <v>1.0437701396348014</v>
      </c>
    </row>
    <row r="57" spans="1:25" ht="19.5" customHeight="1">
      <c r="A57" s="361" t="s">
        <v>341</v>
      </c>
      <c r="B57" s="362">
        <v>1139</v>
      </c>
      <c r="C57" s="363">
        <v>1271</v>
      </c>
      <c r="D57" s="364">
        <v>0</v>
      </c>
      <c r="E57" s="363">
        <v>0</v>
      </c>
      <c r="F57" s="364">
        <f t="shared" si="0"/>
        <v>2410</v>
      </c>
      <c r="G57" s="365">
        <f t="shared" si="1"/>
        <v>0.0023105050322991347</v>
      </c>
      <c r="H57" s="362">
        <v>703</v>
      </c>
      <c r="I57" s="363">
        <v>861</v>
      </c>
      <c r="J57" s="364">
        <v>9</v>
      </c>
      <c r="K57" s="363">
        <v>0</v>
      </c>
      <c r="L57" s="364">
        <f t="shared" si="2"/>
        <v>1573</v>
      </c>
      <c r="M57" s="366">
        <f t="shared" si="3"/>
        <v>0.5321042593769867</v>
      </c>
      <c r="N57" s="362">
        <v>1754</v>
      </c>
      <c r="O57" s="363">
        <v>2277</v>
      </c>
      <c r="P57" s="364">
        <v>0</v>
      </c>
      <c r="Q57" s="363">
        <v>0</v>
      </c>
      <c r="R57" s="364">
        <f t="shared" si="4"/>
        <v>4031</v>
      </c>
      <c r="S57" s="365">
        <f t="shared" si="5"/>
        <v>0.001703327721774875</v>
      </c>
      <c r="T57" s="376">
        <v>1378</v>
      </c>
      <c r="U57" s="363">
        <v>1815</v>
      </c>
      <c r="V57" s="364">
        <v>9</v>
      </c>
      <c r="W57" s="363">
        <v>0</v>
      </c>
      <c r="X57" s="364">
        <f t="shared" si="6"/>
        <v>3202</v>
      </c>
      <c r="Y57" s="367">
        <f t="shared" si="7"/>
        <v>0.2589006870705808</v>
      </c>
    </row>
    <row r="58" spans="1:25" ht="19.5" customHeight="1">
      <c r="A58" s="361" t="s">
        <v>342</v>
      </c>
      <c r="B58" s="362">
        <v>1074</v>
      </c>
      <c r="C58" s="363">
        <v>1321</v>
      </c>
      <c r="D58" s="364">
        <v>0</v>
      </c>
      <c r="E58" s="363">
        <v>0</v>
      </c>
      <c r="F58" s="364">
        <f>SUM(B58:E58)</f>
        <v>2395</v>
      </c>
      <c r="G58" s="365">
        <f>F58/$F$9</f>
        <v>0.00229612429558358</v>
      </c>
      <c r="H58" s="362">
        <v>1343</v>
      </c>
      <c r="I58" s="363">
        <v>1473</v>
      </c>
      <c r="J58" s="364"/>
      <c r="K58" s="363">
        <v>81</v>
      </c>
      <c r="L58" s="364">
        <f>SUM(H58:K58)</f>
        <v>2897</v>
      </c>
      <c r="M58" s="366">
        <f>IF(ISERROR(F58/L58-1),"         /0",(F58/L58-1))</f>
        <v>-0.1732827062478426</v>
      </c>
      <c r="N58" s="362">
        <v>3420</v>
      </c>
      <c r="O58" s="363">
        <v>3301</v>
      </c>
      <c r="P58" s="364"/>
      <c r="Q58" s="363"/>
      <c r="R58" s="364">
        <f>SUM(N58:Q58)</f>
        <v>6721</v>
      </c>
      <c r="S58" s="365">
        <f>R58/$R$9</f>
        <v>0.0028400063552589767</v>
      </c>
      <c r="T58" s="376">
        <v>1915</v>
      </c>
      <c r="U58" s="363">
        <v>2108</v>
      </c>
      <c r="V58" s="364">
        <v>56</v>
      </c>
      <c r="W58" s="363">
        <v>236</v>
      </c>
      <c r="X58" s="364">
        <f>SUM(T58:W58)</f>
        <v>4315</v>
      </c>
      <c r="Y58" s="367">
        <f>IF(ISERROR(R58/X58-1),"         /0",(R58/X58-1))</f>
        <v>0.5575898030127462</v>
      </c>
    </row>
    <row r="59" spans="1:25" ht="19.5" customHeight="1">
      <c r="A59" s="361" t="s">
        <v>343</v>
      </c>
      <c r="B59" s="362">
        <v>1099</v>
      </c>
      <c r="C59" s="363">
        <v>1269</v>
      </c>
      <c r="D59" s="364">
        <v>1</v>
      </c>
      <c r="E59" s="363">
        <v>0</v>
      </c>
      <c r="F59" s="364">
        <f>SUM(B59:E59)</f>
        <v>2369</v>
      </c>
      <c r="G59" s="365">
        <f>F59/$F$9</f>
        <v>0.0022711976852766184</v>
      </c>
      <c r="H59" s="362">
        <v>1431</v>
      </c>
      <c r="I59" s="363">
        <v>1288</v>
      </c>
      <c r="J59" s="364">
        <v>2</v>
      </c>
      <c r="K59" s="363">
        <v>0</v>
      </c>
      <c r="L59" s="364">
        <f>SUM(H59:K59)</f>
        <v>2721</v>
      </c>
      <c r="M59" s="366">
        <f>IF(ISERROR(F59/L59-1),"         /0",(F59/L59-1))</f>
        <v>-0.12936420433664098</v>
      </c>
      <c r="N59" s="362">
        <v>2205</v>
      </c>
      <c r="O59" s="363">
        <v>2609</v>
      </c>
      <c r="P59" s="364">
        <v>1</v>
      </c>
      <c r="Q59" s="363">
        <v>0</v>
      </c>
      <c r="R59" s="364">
        <f>SUM(N59:Q59)</f>
        <v>4815</v>
      </c>
      <c r="S59" s="365">
        <f>R59/$R$9</f>
        <v>0.00203461249822526</v>
      </c>
      <c r="T59" s="376">
        <v>3094</v>
      </c>
      <c r="U59" s="363">
        <v>3066</v>
      </c>
      <c r="V59" s="364">
        <v>3</v>
      </c>
      <c r="W59" s="363">
        <v>34</v>
      </c>
      <c r="X59" s="364">
        <f>SUM(T59:W59)</f>
        <v>6197</v>
      </c>
      <c r="Y59" s="367">
        <f>IF(ISERROR(R59/X59-1),"         /0",(R59/X59-1))</f>
        <v>-0.22301113441988063</v>
      </c>
    </row>
    <row r="60" spans="1:25" ht="19.5" customHeight="1">
      <c r="A60" s="361" t="s">
        <v>344</v>
      </c>
      <c r="B60" s="362">
        <v>1374</v>
      </c>
      <c r="C60" s="363">
        <v>950</v>
      </c>
      <c r="D60" s="364">
        <v>0</v>
      </c>
      <c r="E60" s="363">
        <v>0</v>
      </c>
      <c r="F60" s="364">
        <f t="shared" si="0"/>
        <v>2324</v>
      </c>
      <c r="G60" s="365">
        <f t="shared" si="1"/>
        <v>0.002228055475129954</v>
      </c>
      <c r="H60" s="362">
        <v>1795</v>
      </c>
      <c r="I60" s="363">
        <v>1306</v>
      </c>
      <c r="J60" s="364">
        <v>11</v>
      </c>
      <c r="K60" s="363"/>
      <c r="L60" s="364">
        <f t="shared" si="2"/>
        <v>3112</v>
      </c>
      <c r="M60" s="366">
        <f t="shared" si="3"/>
        <v>-0.2532133676092545</v>
      </c>
      <c r="N60" s="362">
        <v>2826</v>
      </c>
      <c r="O60" s="363">
        <v>2532</v>
      </c>
      <c r="P60" s="364">
        <v>45</v>
      </c>
      <c r="Q60" s="363">
        <v>160</v>
      </c>
      <c r="R60" s="364">
        <f t="shared" si="4"/>
        <v>5563</v>
      </c>
      <c r="S60" s="365">
        <f t="shared" si="5"/>
        <v>0.002350685218614148</v>
      </c>
      <c r="T60" s="376">
        <v>3341</v>
      </c>
      <c r="U60" s="363">
        <v>3611</v>
      </c>
      <c r="V60" s="364">
        <v>11</v>
      </c>
      <c r="W60" s="363"/>
      <c r="X60" s="364">
        <f t="shared" si="6"/>
        <v>6963</v>
      </c>
      <c r="Y60" s="367">
        <f t="shared" si="7"/>
        <v>-0.20106276030446646</v>
      </c>
    </row>
    <row r="61" spans="1:25" ht="19.5" customHeight="1">
      <c r="A61" s="361" t="s">
        <v>345</v>
      </c>
      <c r="B61" s="362">
        <v>927</v>
      </c>
      <c r="C61" s="363">
        <v>986</v>
      </c>
      <c r="D61" s="364">
        <v>0</v>
      </c>
      <c r="E61" s="363">
        <v>0</v>
      </c>
      <c r="F61" s="364">
        <f t="shared" si="0"/>
        <v>1913</v>
      </c>
      <c r="G61" s="365">
        <f t="shared" si="1"/>
        <v>0.0018340232891237529</v>
      </c>
      <c r="H61" s="362">
        <v>968</v>
      </c>
      <c r="I61" s="363">
        <v>990</v>
      </c>
      <c r="J61" s="364"/>
      <c r="K61" s="363"/>
      <c r="L61" s="364">
        <f t="shared" si="2"/>
        <v>1958</v>
      </c>
      <c r="M61" s="366">
        <f t="shared" si="3"/>
        <v>-0.02298263534218592</v>
      </c>
      <c r="N61" s="362">
        <v>1899</v>
      </c>
      <c r="O61" s="363">
        <v>1933</v>
      </c>
      <c r="P61" s="364"/>
      <c r="Q61" s="363"/>
      <c r="R61" s="364">
        <f t="shared" si="4"/>
        <v>3832</v>
      </c>
      <c r="S61" s="365">
        <f t="shared" si="5"/>
        <v>0.0016192388563238207</v>
      </c>
      <c r="T61" s="376">
        <v>2332</v>
      </c>
      <c r="U61" s="363">
        <v>2257</v>
      </c>
      <c r="V61" s="364"/>
      <c r="W61" s="363"/>
      <c r="X61" s="364">
        <f t="shared" si="6"/>
        <v>4589</v>
      </c>
      <c r="Y61" s="367">
        <f t="shared" si="7"/>
        <v>-0.1649596862061451</v>
      </c>
    </row>
    <row r="62" spans="1:25" ht="19.5" customHeight="1">
      <c r="A62" s="361" t="s">
        <v>346</v>
      </c>
      <c r="B62" s="362">
        <v>860</v>
      </c>
      <c r="C62" s="363">
        <v>932</v>
      </c>
      <c r="D62" s="364">
        <v>0</v>
      </c>
      <c r="E62" s="363">
        <v>0</v>
      </c>
      <c r="F62" s="364">
        <f t="shared" si="0"/>
        <v>1792</v>
      </c>
      <c r="G62" s="365">
        <f t="shared" si="1"/>
        <v>0.0017180186796182776</v>
      </c>
      <c r="H62" s="362"/>
      <c r="I62" s="363"/>
      <c r="J62" s="364">
        <v>688</v>
      </c>
      <c r="K62" s="363">
        <v>641</v>
      </c>
      <c r="L62" s="364">
        <f t="shared" si="2"/>
        <v>1329</v>
      </c>
      <c r="M62" s="366" t="s">
        <v>43</v>
      </c>
      <c r="N62" s="362">
        <v>1960</v>
      </c>
      <c r="O62" s="363">
        <v>1760</v>
      </c>
      <c r="P62" s="364"/>
      <c r="Q62" s="363"/>
      <c r="R62" s="364">
        <f t="shared" si="4"/>
        <v>3720</v>
      </c>
      <c r="S62" s="365">
        <f t="shared" si="5"/>
        <v>0.0015719124596880515</v>
      </c>
      <c r="T62" s="376"/>
      <c r="U62" s="363"/>
      <c r="V62" s="364">
        <v>1303</v>
      </c>
      <c r="W62" s="363">
        <v>1304</v>
      </c>
      <c r="X62" s="364">
        <f t="shared" si="6"/>
        <v>2607</v>
      </c>
      <c r="Y62" s="367" t="s">
        <v>43</v>
      </c>
    </row>
    <row r="63" spans="1:25" ht="19.5" customHeight="1" thickBot="1">
      <c r="A63" s="368" t="s">
        <v>277</v>
      </c>
      <c r="B63" s="369">
        <v>30290</v>
      </c>
      <c r="C63" s="370">
        <v>28114</v>
      </c>
      <c r="D63" s="371">
        <v>185</v>
      </c>
      <c r="E63" s="370">
        <v>127</v>
      </c>
      <c r="F63" s="371">
        <f>SUM(B63:E63)</f>
        <v>58716</v>
      </c>
      <c r="G63" s="372">
        <f>F63/$F$9</f>
        <v>0.05629195579936763</v>
      </c>
      <c r="H63" s="369">
        <v>20800</v>
      </c>
      <c r="I63" s="370">
        <v>21594</v>
      </c>
      <c r="J63" s="371">
        <v>1058</v>
      </c>
      <c r="K63" s="370">
        <v>914</v>
      </c>
      <c r="L63" s="371">
        <f>SUM(H63:K63)</f>
        <v>44366</v>
      </c>
      <c r="M63" s="373">
        <f>IF(ISERROR(F63/L63-1),"         /0",(F63/L63-1))</f>
        <v>0.32344588198169766</v>
      </c>
      <c r="N63" s="369">
        <v>61202</v>
      </c>
      <c r="O63" s="370">
        <v>55601</v>
      </c>
      <c r="P63" s="371">
        <v>825</v>
      </c>
      <c r="Q63" s="370">
        <v>883</v>
      </c>
      <c r="R63" s="371">
        <f>SUM(N63:Q63)</f>
        <v>118511</v>
      </c>
      <c r="S63" s="372">
        <f>R63/$R$9</f>
        <v>0.0500776659973362</v>
      </c>
      <c r="T63" s="377">
        <v>51373</v>
      </c>
      <c r="U63" s="370">
        <v>51697</v>
      </c>
      <c r="V63" s="371">
        <v>2069</v>
      </c>
      <c r="W63" s="370">
        <v>2146</v>
      </c>
      <c r="X63" s="371">
        <f>SUM(T63:W63)</f>
        <v>107285</v>
      </c>
      <c r="Y63" s="374">
        <f>IF(ISERROR(R63/X63-1),"         /0",(R63/X63-1))</f>
        <v>0.10463718133942312</v>
      </c>
    </row>
    <row r="64" spans="1:25" s="414" customFormat="1" ht="19.5" customHeight="1">
      <c r="A64" s="407" t="s">
        <v>51</v>
      </c>
      <c r="B64" s="408">
        <f>SUM(B65:B80)</f>
        <v>74765</v>
      </c>
      <c r="C64" s="409">
        <f>SUM(C65:C80)</f>
        <v>71108</v>
      </c>
      <c r="D64" s="410">
        <f>SUM(D65:D80)</f>
        <v>73</v>
      </c>
      <c r="E64" s="409">
        <f>SUM(E65:E80)</f>
        <v>0</v>
      </c>
      <c r="F64" s="410">
        <f>SUM(B64:E64)</f>
        <v>145946</v>
      </c>
      <c r="G64" s="411">
        <f>F64/$F$9</f>
        <v>0.13992073337922387</v>
      </c>
      <c r="H64" s="408">
        <f>SUM(H65:H80)</f>
        <v>64851</v>
      </c>
      <c r="I64" s="409">
        <f>SUM(I65:I80)</f>
        <v>60169</v>
      </c>
      <c r="J64" s="410">
        <f>SUM(J65:J80)</f>
        <v>194</v>
      </c>
      <c r="K64" s="409">
        <f>SUM(K65:K80)</f>
        <v>68</v>
      </c>
      <c r="L64" s="410">
        <f>SUM(H64:K64)</f>
        <v>125282</v>
      </c>
      <c r="M64" s="412">
        <f>IF(ISERROR(F64/L64-1),"         /0",(F64/L64-1))</f>
        <v>0.16493989559553657</v>
      </c>
      <c r="N64" s="408">
        <f>SUM(N65:N80)</f>
        <v>162972</v>
      </c>
      <c r="O64" s="409">
        <f>SUM(O65:O80)</f>
        <v>161021</v>
      </c>
      <c r="P64" s="410">
        <f>SUM(P65:P80)</f>
        <v>142</v>
      </c>
      <c r="Q64" s="409">
        <f>SUM(Q65:Q80)</f>
        <v>143</v>
      </c>
      <c r="R64" s="410">
        <f>SUM(N64:Q64)</f>
        <v>324278</v>
      </c>
      <c r="S64" s="411">
        <f>R64/$R$9</f>
        <v>0.13702597543083922</v>
      </c>
      <c r="T64" s="408">
        <f>SUM(T65:T80)</f>
        <v>142634</v>
      </c>
      <c r="U64" s="409">
        <f>SUM(U65:U80)</f>
        <v>140437</v>
      </c>
      <c r="V64" s="410">
        <f>SUM(V65:V80)</f>
        <v>267</v>
      </c>
      <c r="W64" s="409">
        <f>SUM(W65:W80)</f>
        <v>71</v>
      </c>
      <c r="X64" s="410">
        <f>SUM(T64:W64)</f>
        <v>283409</v>
      </c>
      <c r="Y64" s="413">
        <f>IF(ISERROR(R64/X64-1),"         /0",(R64/X64-1))</f>
        <v>0.14420501818926001</v>
      </c>
    </row>
    <row r="65" spans="1:25" ht="19.5" customHeight="1">
      <c r="A65" s="354" t="s">
        <v>347</v>
      </c>
      <c r="B65" s="355">
        <v>16118</v>
      </c>
      <c r="C65" s="356">
        <v>16331</v>
      </c>
      <c r="D65" s="357">
        <v>2</v>
      </c>
      <c r="E65" s="356">
        <v>0</v>
      </c>
      <c r="F65" s="357">
        <f>SUM(B65:E65)</f>
        <v>32451</v>
      </c>
      <c r="G65" s="358">
        <f>F65/$F$9</f>
        <v>0.03111128581043121</v>
      </c>
      <c r="H65" s="355">
        <v>14955</v>
      </c>
      <c r="I65" s="356">
        <v>15273</v>
      </c>
      <c r="J65" s="357">
        <v>71</v>
      </c>
      <c r="K65" s="356">
        <v>0</v>
      </c>
      <c r="L65" s="357">
        <f>SUM(H65:K65)</f>
        <v>30299</v>
      </c>
      <c r="M65" s="359">
        <f>IF(ISERROR(F65/L65-1),"         /0",(F65/L65-1))</f>
        <v>0.07102544638436914</v>
      </c>
      <c r="N65" s="355">
        <v>36148</v>
      </c>
      <c r="O65" s="356">
        <v>38999</v>
      </c>
      <c r="P65" s="357">
        <v>6</v>
      </c>
      <c r="Q65" s="356">
        <v>0</v>
      </c>
      <c r="R65" s="357">
        <f>SUM(N65:Q65)</f>
        <v>75153</v>
      </c>
      <c r="S65" s="358">
        <f>R65/$R$9</f>
        <v>0.031756434699714016</v>
      </c>
      <c r="T65" s="355">
        <v>33552</v>
      </c>
      <c r="U65" s="356">
        <v>38557</v>
      </c>
      <c r="V65" s="357">
        <v>94</v>
      </c>
      <c r="W65" s="356">
        <v>0</v>
      </c>
      <c r="X65" s="357">
        <f>SUM(T65:W65)</f>
        <v>72203</v>
      </c>
      <c r="Y65" s="360">
        <f>IF(ISERROR(R65/X65-1),"         /0",(R65/X65-1))</f>
        <v>0.04085702810132541</v>
      </c>
    </row>
    <row r="66" spans="1:25" ht="19.5" customHeight="1">
      <c r="A66" s="361" t="s">
        <v>348</v>
      </c>
      <c r="B66" s="362">
        <v>6495</v>
      </c>
      <c r="C66" s="363">
        <v>5087</v>
      </c>
      <c r="D66" s="364">
        <v>8</v>
      </c>
      <c r="E66" s="363">
        <v>0</v>
      </c>
      <c r="F66" s="364">
        <f>SUM(B66:E66)</f>
        <v>11590</v>
      </c>
      <c r="G66" s="365">
        <f>F66/$F$9</f>
        <v>0.01111151590221866</v>
      </c>
      <c r="H66" s="362">
        <v>8250</v>
      </c>
      <c r="I66" s="363">
        <v>5703</v>
      </c>
      <c r="J66" s="364"/>
      <c r="K66" s="363"/>
      <c r="L66" s="364">
        <f>SUM(H66:K66)</f>
        <v>13953</v>
      </c>
      <c r="M66" s="366">
        <f>IF(ISERROR(F66/L66-1),"         /0",(F66/L66-1))</f>
        <v>-0.16935426073245896</v>
      </c>
      <c r="N66" s="362">
        <v>14432</v>
      </c>
      <c r="O66" s="363">
        <v>11403</v>
      </c>
      <c r="P66" s="364">
        <v>8</v>
      </c>
      <c r="Q66" s="363"/>
      <c r="R66" s="364">
        <f>SUM(N66:Q66)</f>
        <v>25843</v>
      </c>
      <c r="S66" s="365">
        <f>R66/$R$9</f>
        <v>0.010920143466590945</v>
      </c>
      <c r="T66" s="362">
        <v>17521</v>
      </c>
      <c r="U66" s="363">
        <v>12657</v>
      </c>
      <c r="V66" s="364"/>
      <c r="W66" s="363"/>
      <c r="X66" s="364">
        <f>SUM(T66:W66)</f>
        <v>30178</v>
      </c>
      <c r="Y66" s="367">
        <f>IF(ISERROR(R66/X66-1),"         /0",(R66/X66-1))</f>
        <v>-0.14364769037046854</v>
      </c>
    </row>
    <row r="67" spans="1:25" ht="19.5" customHeight="1">
      <c r="A67" s="361" t="s">
        <v>349</v>
      </c>
      <c r="B67" s="362">
        <v>3408</v>
      </c>
      <c r="C67" s="363">
        <v>4681</v>
      </c>
      <c r="D67" s="364">
        <v>7</v>
      </c>
      <c r="E67" s="363">
        <v>0</v>
      </c>
      <c r="F67" s="364">
        <f>SUM(B67:E67)</f>
        <v>8096</v>
      </c>
      <c r="G67" s="365">
        <f>F67/$F$9</f>
        <v>0.0077617629632754336</v>
      </c>
      <c r="H67" s="362">
        <v>2796</v>
      </c>
      <c r="I67" s="363">
        <v>4304</v>
      </c>
      <c r="J67" s="364">
        <v>91</v>
      </c>
      <c r="K67" s="363">
        <v>0</v>
      </c>
      <c r="L67" s="364">
        <f>SUM(H67:K67)</f>
        <v>7191</v>
      </c>
      <c r="M67" s="366">
        <f>IF(ISERROR(F67/L67-1),"         /0",(F67/L67-1))</f>
        <v>0.12585175914337365</v>
      </c>
      <c r="N67" s="362">
        <v>7771</v>
      </c>
      <c r="O67" s="363">
        <v>10490</v>
      </c>
      <c r="P67" s="364">
        <v>9</v>
      </c>
      <c r="Q67" s="363">
        <v>103</v>
      </c>
      <c r="R67" s="364">
        <f>SUM(N67:Q67)</f>
        <v>18373</v>
      </c>
      <c r="S67" s="365">
        <f>R67/$R$9</f>
        <v>0.007763641833830261</v>
      </c>
      <c r="T67" s="362">
        <v>6614</v>
      </c>
      <c r="U67" s="363">
        <v>9694</v>
      </c>
      <c r="V67" s="364">
        <v>120</v>
      </c>
      <c r="W67" s="363">
        <v>0</v>
      </c>
      <c r="X67" s="364">
        <f>SUM(T67:W67)</f>
        <v>16428</v>
      </c>
      <c r="Y67" s="367">
        <f>IF(ISERROR(R67/X67-1),"         /0",(R67/X67-1))</f>
        <v>0.11839542244947654</v>
      </c>
    </row>
    <row r="68" spans="1:25" ht="19.5" customHeight="1">
      <c r="A68" s="361" t="s">
        <v>350</v>
      </c>
      <c r="B68" s="362">
        <v>4162</v>
      </c>
      <c r="C68" s="363">
        <v>3355</v>
      </c>
      <c r="D68" s="364">
        <v>31</v>
      </c>
      <c r="E68" s="363">
        <v>0</v>
      </c>
      <c r="F68" s="364">
        <f>SUM(B68:E68)</f>
        <v>7548</v>
      </c>
      <c r="G68" s="365">
        <f>F68/$F$9</f>
        <v>0.007236386715267165</v>
      </c>
      <c r="H68" s="362">
        <v>4819</v>
      </c>
      <c r="I68" s="363">
        <v>3408</v>
      </c>
      <c r="J68" s="364"/>
      <c r="K68" s="363">
        <v>0</v>
      </c>
      <c r="L68" s="364">
        <f>SUM(H68:K68)</f>
        <v>8227</v>
      </c>
      <c r="M68" s="366">
        <f>IF(ISERROR(F68/L68-1),"         /0",(F68/L68-1))</f>
        <v>-0.08253312264494961</v>
      </c>
      <c r="N68" s="362">
        <v>9095</v>
      </c>
      <c r="O68" s="363">
        <v>8976</v>
      </c>
      <c r="P68" s="364">
        <v>32</v>
      </c>
      <c r="Q68" s="363"/>
      <c r="R68" s="364">
        <f>SUM(N68:Q68)</f>
        <v>18103</v>
      </c>
      <c r="S68" s="365">
        <f>R68/$R$9</f>
        <v>0.007649551413369031</v>
      </c>
      <c r="T68" s="362">
        <v>10457</v>
      </c>
      <c r="U68" s="363">
        <v>9136</v>
      </c>
      <c r="V68" s="364"/>
      <c r="W68" s="363">
        <v>0</v>
      </c>
      <c r="X68" s="364">
        <f>SUM(T68:W68)</f>
        <v>19593</v>
      </c>
      <c r="Y68" s="367">
        <f>IF(ISERROR(R68/X68-1),"         /0",(R68/X68-1))</f>
        <v>-0.07604756800898282</v>
      </c>
    </row>
    <row r="69" spans="1:25" ht="19.5" customHeight="1">
      <c r="A69" s="361" t="s">
        <v>351</v>
      </c>
      <c r="B69" s="362">
        <v>3114</v>
      </c>
      <c r="C69" s="363">
        <v>4164</v>
      </c>
      <c r="D69" s="364">
        <v>7</v>
      </c>
      <c r="E69" s="363">
        <v>0</v>
      </c>
      <c r="F69" s="364">
        <f aca="true" t="shared" si="32" ref="F69:F78">SUM(B69:E69)</f>
        <v>7285</v>
      </c>
      <c r="G69" s="365">
        <f aca="true" t="shared" si="33" ref="G69:G78">F69/$F$9</f>
        <v>0.0069842444648544385</v>
      </c>
      <c r="H69" s="362">
        <v>2996</v>
      </c>
      <c r="I69" s="363">
        <v>3960</v>
      </c>
      <c r="J69" s="364">
        <v>32</v>
      </c>
      <c r="K69" s="363">
        <v>0</v>
      </c>
      <c r="L69" s="364">
        <f aca="true" t="shared" si="34" ref="L69:L78">SUM(H69:K69)</f>
        <v>6988</v>
      </c>
      <c r="M69" s="366">
        <f aca="true" t="shared" si="35" ref="M69:M78">IF(ISERROR(F69/L69-1),"         /0",(F69/L69-1))</f>
        <v>0.04250143102461368</v>
      </c>
      <c r="N69" s="362">
        <v>7857</v>
      </c>
      <c r="O69" s="363">
        <v>8888</v>
      </c>
      <c r="P69" s="364">
        <v>7</v>
      </c>
      <c r="Q69" s="363">
        <v>0</v>
      </c>
      <c r="R69" s="364">
        <f aca="true" t="shared" si="36" ref="R69:R78">SUM(N69:Q69)</f>
        <v>16752</v>
      </c>
      <c r="S69" s="365">
        <f aca="true" t="shared" si="37" ref="S69:S78">R69/$R$9</f>
        <v>0.007078676753950064</v>
      </c>
      <c r="T69" s="362">
        <v>6803</v>
      </c>
      <c r="U69" s="363">
        <v>8809</v>
      </c>
      <c r="V69" s="364">
        <v>34</v>
      </c>
      <c r="W69" s="363">
        <v>0</v>
      </c>
      <c r="X69" s="364">
        <f aca="true" t="shared" si="38" ref="X69:X78">SUM(T69:W69)</f>
        <v>15646</v>
      </c>
      <c r="Y69" s="367">
        <f aca="true" t="shared" si="39" ref="Y69:Y78">IF(ISERROR(R69/X69-1),"         /0",(R69/X69-1))</f>
        <v>0.07068899399207473</v>
      </c>
    </row>
    <row r="70" spans="1:25" ht="19.5" customHeight="1">
      <c r="A70" s="361" t="s">
        <v>352</v>
      </c>
      <c r="B70" s="362">
        <v>3816</v>
      </c>
      <c r="C70" s="363">
        <v>3368</v>
      </c>
      <c r="D70" s="364">
        <v>0</v>
      </c>
      <c r="E70" s="363">
        <v>0</v>
      </c>
      <c r="F70" s="364">
        <f>SUM(B70:E70)</f>
        <v>7184</v>
      </c>
      <c r="G70" s="365">
        <f>F70/$F$9</f>
        <v>0.0068874141709697025</v>
      </c>
      <c r="H70" s="362">
        <v>3119</v>
      </c>
      <c r="I70" s="363">
        <v>3365</v>
      </c>
      <c r="J70" s="364"/>
      <c r="K70" s="363"/>
      <c r="L70" s="364">
        <f>SUM(H70:K70)</f>
        <v>6484</v>
      </c>
      <c r="M70" s="366">
        <f>IF(ISERROR(F70/L70-1),"         /0",(F70/L70-1))</f>
        <v>0.10795805058605801</v>
      </c>
      <c r="N70" s="362">
        <v>7779</v>
      </c>
      <c r="O70" s="363">
        <v>8095</v>
      </c>
      <c r="P70" s="364"/>
      <c r="Q70" s="363"/>
      <c r="R70" s="364">
        <f>SUM(N70:Q70)</f>
        <v>15874</v>
      </c>
      <c r="S70" s="365">
        <f>R70/$R$9</f>
        <v>0.006707671608894658</v>
      </c>
      <c r="T70" s="362">
        <v>6457</v>
      </c>
      <c r="U70" s="363">
        <v>8035</v>
      </c>
      <c r="V70" s="364"/>
      <c r="W70" s="363"/>
      <c r="X70" s="364">
        <f>SUM(T70:W70)</f>
        <v>14492</v>
      </c>
      <c r="Y70" s="367">
        <f>IF(ISERROR(R70/X70-1),"         /0",(R70/X70-1))</f>
        <v>0.09536295887386137</v>
      </c>
    </row>
    <row r="71" spans="1:25" ht="19.5" customHeight="1">
      <c r="A71" s="361" t="s">
        <v>353</v>
      </c>
      <c r="B71" s="362">
        <v>2913</v>
      </c>
      <c r="C71" s="363">
        <v>3758</v>
      </c>
      <c r="D71" s="364">
        <v>0</v>
      </c>
      <c r="E71" s="363">
        <v>0</v>
      </c>
      <c r="F71" s="364">
        <f>SUM(B71:E71)</f>
        <v>6671</v>
      </c>
      <c r="G71" s="365">
        <f>F71/$F$9</f>
        <v>0.006395592975297729</v>
      </c>
      <c r="H71" s="362">
        <v>2625</v>
      </c>
      <c r="I71" s="363">
        <v>2840</v>
      </c>
      <c r="J71" s="364"/>
      <c r="K71" s="363">
        <v>0</v>
      </c>
      <c r="L71" s="364">
        <f>SUM(H71:K71)</f>
        <v>5465</v>
      </c>
      <c r="M71" s="366">
        <f>IF(ISERROR(F71/L71-1),"         /0",(F71/L71-1))</f>
        <v>0.22067703568161035</v>
      </c>
      <c r="N71" s="362">
        <v>6029</v>
      </c>
      <c r="O71" s="363">
        <v>7076</v>
      </c>
      <c r="P71" s="364"/>
      <c r="Q71" s="363"/>
      <c r="R71" s="364">
        <f>SUM(N71:Q71)</f>
        <v>13105</v>
      </c>
      <c r="S71" s="365">
        <f>R71/$R$9</f>
        <v>0.005537610963497827</v>
      </c>
      <c r="T71" s="362">
        <v>5717</v>
      </c>
      <c r="U71" s="363">
        <v>6498</v>
      </c>
      <c r="V71" s="364"/>
      <c r="W71" s="363">
        <v>0</v>
      </c>
      <c r="X71" s="364">
        <f>SUM(T71:W71)</f>
        <v>12215</v>
      </c>
      <c r="Y71" s="367">
        <f>IF(ISERROR(R71/X71-1),"         /0",(R71/X71-1))</f>
        <v>0.0728612361850185</v>
      </c>
    </row>
    <row r="72" spans="1:25" ht="19.5" customHeight="1">
      <c r="A72" s="361" t="s">
        <v>354</v>
      </c>
      <c r="B72" s="362">
        <v>2436</v>
      </c>
      <c r="C72" s="363">
        <v>3379</v>
      </c>
      <c r="D72" s="364">
        <v>0</v>
      </c>
      <c r="E72" s="363">
        <v>0</v>
      </c>
      <c r="F72" s="364">
        <f>SUM(B72:E72)</f>
        <v>5815</v>
      </c>
      <c r="G72" s="365">
        <f>F72/$F$9</f>
        <v>0.00557493226673007</v>
      </c>
      <c r="H72" s="362">
        <v>1405</v>
      </c>
      <c r="I72" s="363">
        <v>1959</v>
      </c>
      <c r="J72" s="364">
        <v>0</v>
      </c>
      <c r="K72" s="363"/>
      <c r="L72" s="364">
        <f>SUM(H72:K72)</f>
        <v>3364</v>
      </c>
      <c r="M72" s="366">
        <f>IF(ISERROR(F72/L72-1),"         /0",(F72/L72-1))</f>
        <v>0.7285969084423305</v>
      </c>
      <c r="N72" s="362">
        <v>5134</v>
      </c>
      <c r="O72" s="363">
        <v>7213</v>
      </c>
      <c r="P72" s="364"/>
      <c r="Q72" s="363"/>
      <c r="R72" s="364">
        <f>SUM(N72:Q72)</f>
        <v>12347</v>
      </c>
      <c r="S72" s="365">
        <f>R72/$R$9</f>
        <v>0.005217312671980745</v>
      </c>
      <c r="T72" s="362">
        <v>3412</v>
      </c>
      <c r="U72" s="363">
        <v>4355</v>
      </c>
      <c r="V72" s="364">
        <v>0</v>
      </c>
      <c r="W72" s="363"/>
      <c r="X72" s="364">
        <f>SUM(T72:W72)</f>
        <v>7767</v>
      </c>
      <c r="Y72" s="367">
        <f>IF(ISERROR(R72/X72-1),"         /0",(R72/X72-1))</f>
        <v>0.5896742629071714</v>
      </c>
    </row>
    <row r="73" spans="1:25" ht="19.5" customHeight="1">
      <c r="A73" s="361" t="s">
        <v>355</v>
      </c>
      <c r="B73" s="362">
        <v>2146</v>
      </c>
      <c r="C73" s="363">
        <v>3169</v>
      </c>
      <c r="D73" s="364">
        <v>4</v>
      </c>
      <c r="E73" s="363">
        <v>0</v>
      </c>
      <c r="F73" s="364">
        <f>SUM(B73:E73)</f>
        <v>5319</v>
      </c>
      <c r="G73" s="365">
        <f>F73/$F$9</f>
        <v>0.005099409239335725</v>
      </c>
      <c r="H73" s="362">
        <v>635</v>
      </c>
      <c r="I73" s="363">
        <v>577</v>
      </c>
      <c r="J73" s="364"/>
      <c r="K73" s="363"/>
      <c r="L73" s="364">
        <f>SUM(H73:K73)</f>
        <v>1212</v>
      </c>
      <c r="M73" s="366">
        <f>IF(ISERROR(F73/L73-1),"         /0",(F73/L73-1))</f>
        <v>3.3886138613861387</v>
      </c>
      <c r="N73" s="362">
        <v>5311</v>
      </c>
      <c r="O73" s="363">
        <v>7229</v>
      </c>
      <c r="P73" s="364">
        <v>4</v>
      </c>
      <c r="Q73" s="363"/>
      <c r="R73" s="364">
        <f>SUM(N73:Q73)</f>
        <v>12544</v>
      </c>
      <c r="S73" s="365">
        <f>R73/$R$9</f>
        <v>0.005300556423206161</v>
      </c>
      <c r="T73" s="362">
        <v>1393</v>
      </c>
      <c r="U73" s="363">
        <v>1348</v>
      </c>
      <c r="V73" s="364"/>
      <c r="W73" s="363"/>
      <c r="X73" s="364">
        <f>SUM(T73:W73)</f>
        <v>2741</v>
      </c>
      <c r="Y73" s="367">
        <f>IF(ISERROR(R73/X73-1),"         /0",(R73/X73-1))</f>
        <v>3.5764319591390006</v>
      </c>
    </row>
    <row r="74" spans="1:25" ht="19.5" customHeight="1">
      <c r="A74" s="361" t="s">
        <v>356</v>
      </c>
      <c r="B74" s="362">
        <v>2069</v>
      </c>
      <c r="C74" s="363">
        <v>1311</v>
      </c>
      <c r="D74" s="364">
        <v>0</v>
      </c>
      <c r="E74" s="363">
        <v>0</v>
      </c>
      <c r="F74" s="364">
        <f t="shared" si="32"/>
        <v>3380</v>
      </c>
      <c r="G74" s="365">
        <f t="shared" si="33"/>
        <v>0.0032404593399050106</v>
      </c>
      <c r="H74" s="362">
        <v>1560</v>
      </c>
      <c r="I74" s="363">
        <v>1025</v>
      </c>
      <c r="J74" s="364"/>
      <c r="K74" s="363"/>
      <c r="L74" s="364">
        <f t="shared" si="34"/>
        <v>2585</v>
      </c>
      <c r="M74" s="366">
        <f t="shared" si="35"/>
        <v>0.30754352030947785</v>
      </c>
      <c r="N74" s="362">
        <v>4648</v>
      </c>
      <c r="O74" s="363">
        <v>2779</v>
      </c>
      <c r="P74" s="364"/>
      <c r="Q74" s="363">
        <v>0</v>
      </c>
      <c r="R74" s="364">
        <f t="shared" si="36"/>
        <v>7427</v>
      </c>
      <c r="S74" s="365">
        <f t="shared" si="37"/>
        <v>0.003138331676909451</v>
      </c>
      <c r="T74" s="362">
        <v>3965</v>
      </c>
      <c r="U74" s="363">
        <v>2240</v>
      </c>
      <c r="V74" s="364">
        <v>19</v>
      </c>
      <c r="W74" s="363"/>
      <c r="X74" s="364">
        <f t="shared" si="38"/>
        <v>6224</v>
      </c>
      <c r="Y74" s="367">
        <f t="shared" si="39"/>
        <v>0.19328406169665802</v>
      </c>
    </row>
    <row r="75" spans="1:25" ht="19.5" customHeight="1">
      <c r="A75" s="361" t="s">
        <v>357</v>
      </c>
      <c r="B75" s="362">
        <v>1557</v>
      </c>
      <c r="C75" s="363">
        <v>665</v>
      </c>
      <c r="D75" s="364">
        <v>0</v>
      </c>
      <c r="E75" s="363">
        <v>0</v>
      </c>
      <c r="F75" s="364">
        <f t="shared" si="32"/>
        <v>2222</v>
      </c>
      <c r="G75" s="365">
        <f t="shared" si="33"/>
        <v>0.0021302664654641815</v>
      </c>
      <c r="H75" s="362">
        <v>959</v>
      </c>
      <c r="I75" s="363">
        <v>495</v>
      </c>
      <c r="J75" s="364"/>
      <c r="K75" s="363"/>
      <c r="L75" s="364">
        <f t="shared" si="34"/>
        <v>1454</v>
      </c>
      <c r="M75" s="366">
        <f t="shared" si="35"/>
        <v>0.5281980742778543</v>
      </c>
      <c r="N75" s="362">
        <v>2753</v>
      </c>
      <c r="O75" s="363">
        <v>1273</v>
      </c>
      <c r="P75" s="364"/>
      <c r="Q75" s="363"/>
      <c r="R75" s="364">
        <f t="shared" si="36"/>
        <v>4026</v>
      </c>
      <c r="S75" s="365">
        <f t="shared" si="37"/>
        <v>0.0017012149362107783</v>
      </c>
      <c r="T75" s="362">
        <v>1897</v>
      </c>
      <c r="U75" s="363">
        <v>942</v>
      </c>
      <c r="V75" s="364"/>
      <c r="W75" s="363"/>
      <c r="X75" s="364">
        <f t="shared" si="38"/>
        <v>2839</v>
      </c>
      <c r="Y75" s="367">
        <f t="shared" si="39"/>
        <v>0.41810496653751317</v>
      </c>
    </row>
    <row r="76" spans="1:25" ht="19.5" customHeight="1">
      <c r="A76" s="361" t="s">
        <v>358</v>
      </c>
      <c r="B76" s="362">
        <v>1287</v>
      </c>
      <c r="C76" s="363">
        <v>892</v>
      </c>
      <c r="D76" s="364">
        <v>0</v>
      </c>
      <c r="E76" s="363">
        <v>0</v>
      </c>
      <c r="F76" s="364">
        <f t="shared" si="32"/>
        <v>2179</v>
      </c>
      <c r="G76" s="365">
        <f t="shared" si="33"/>
        <v>0.002089041686879591</v>
      </c>
      <c r="H76" s="362">
        <v>274</v>
      </c>
      <c r="I76" s="363">
        <v>767</v>
      </c>
      <c r="J76" s="364"/>
      <c r="K76" s="363"/>
      <c r="L76" s="364">
        <f t="shared" si="34"/>
        <v>1041</v>
      </c>
      <c r="M76" s="366">
        <f t="shared" si="35"/>
        <v>1.0931796349663783</v>
      </c>
      <c r="N76" s="362">
        <v>2360</v>
      </c>
      <c r="O76" s="363">
        <v>2534</v>
      </c>
      <c r="P76" s="364"/>
      <c r="Q76" s="363"/>
      <c r="R76" s="364">
        <f t="shared" si="36"/>
        <v>4894</v>
      </c>
      <c r="S76" s="365">
        <f t="shared" si="37"/>
        <v>0.00206799451013799</v>
      </c>
      <c r="T76" s="362">
        <v>939</v>
      </c>
      <c r="U76" s="363">
        <v>1164</v>
      </c>
      <c r="V76" s="364"/>
      <c r="W76" s="363"/>
      <c r="X76" s="364">
        <f t="shared" si="38"/>
        <v>2103</v>
      </c>
      <c r="Y76" s="367">
        <f t="shared" si="39"/>
        <v>1.3271516880646694</v>
      </c>
    </row>
    <row r="77" spans="1:25" ht="19.5" customHeight="1">
      <c r="A77" s="361" t="s">
        <v>359</v>
      </c>
      <c r="B77" s="362">
        <v>825</v>
      </c>
      <c r="C77" s="363">
        <v>556</v>
      </c>
      <c r="D77" s="364">
        <v>7</v>
      </c>
      <c r="E77" s="363">
        <v>0</v>
      </c>
      <c r="F77" s="364">
        <f t="shared" si="32"/>
        <v>1388</v>
      </c>
      <c r="G77" s="365">
        <f t="shared" si="33"/>
        <v>0.0013306975040793356</v>
      </c>
      <c r="H77" s="362">
        <v>762</v>
      </c>
      <c r="I77" s="363">
        <v>397</v>
      </c>
      <c r="J77" s="364"/>
      <c r="K77" s="363"/>
      <c r="L77" s="364">
        <f t="shared" si="34"/>
        <v>1159</v>
      </c>
      <c r="M77" s="366">
        <f t="shared" si="35"/>
        <v>0.1975841242450389</v>
      </c>
      <c r="N77" s="362">
        <v>1803</v>
      </c>
      <c r="O77" s="363">
        <v>1052</v>
      </c>
      <c r="P77" s="364">
        <v>7</v>
      </c>
      <c r="Q77" s="363">
        <v>20</v>
      </c>
      <c r="R77" s="364">
        <f t="shared" si="36"/>
        <v>2882</v>
      </c>
      <c r="S77" s="365">
        <f t="shared" si="37"/>
        <v>0.0012178095991454206</v>
      </c>
      <c r="T77" s="362">
        <v>1913</v>
      </c>
      <c r="U77" s="363">
        <v>1005</v>
      </c>
      <c r="V77" s="364"/>
      <c r="W77" s="363"/>
      <c r="X77" s="364">
        <f t="shared" si="38"/>
        <v>2918</v>
      </c>
      <c r="Y77" s="367">
        <f t="shared" si="39"/>
        <v>-0.012337217272104128</v>
      </c>
    </row>
    <row r="78" spans="1:25" ht="19.5" customHeight="1">
      <c r="A78" s="361" t="s">
        <v>360</v>
      </c>
      <c r="B78" s="362">
        <v>764</v>
      </c>
      <c r="C78" s="363">
        <v>570</v>
      </c>
      <c r="D78" s="364">
        <v>0</v>
      </c>
      <c r="E78" s="363">
        <v>0</v>
      </c>
      <c r="F78" s="364">
        <f t="shared" si="32"/>
        <v>1334</v>
      </c>
      <c r="G78" s="365">
        <f t="shared" si="33"/>
        <v>0.0012789268519033383</v>
      </c>
      <c r="H78" s="362">
        <v>685</v>
      </c>
      <c r="I78" s="363">
        <v>620</v>
      </c>
      <c r="J78" s="364"/>
      <c r="K78" s="363"/>
      <c r="L78" s="364">
        <f t="shared" si="34"/>
        <v>1305</v>
      </c>
      <c r="M78" s="366">
        <f t="shared" si="35"/>
        <v>0.022222222222222143</v>
      </c>
      <c r="N78" s="362">
        <v>1481</v>
      </c>
      <c r="O78" s="363">
        <v>1151</v>
      </c>
      <c r="P78" s="364"/>
      <c r="Q78" s="363">
        <v>0</v>
      </c>
      <c r="R78" s="364">
        <f t="shared" si="36"/>
        <v>2632</v>
      </c>
      <c r="S78" s="365">
        <f t="shared" si="37"/>
        <v>0.0011121703209405784</v>
      </c>
      <c r="T78" s="362">
        <v>1405</v>
      </c>
      <c r="U78" s="363">
        <v>1077</v>
      </c>
      <c r="V78" s="364"/>
      <c r="W78" s="363"/>
      <c r="X78" s="364">
        <f t="shared" si="38"/>
        <v>2482</v>
      </c>
      <c r="Y78" s="367">
        <f t="shared" si="39"/>
        <v>0.060435132957292526</v>
      </c>
    </row>
    <row r="79" spans="1:25" ht="19.5" customHeight="1">
      <c r="A79" s="361" t="s">
        <v>361</v>
      </c>
      <c r="B79" s="362">
        <v>482</v>
      </c>
      <c r="C79" s="363">
        <v>624</v>
      </c>
      <c r="D79" s="364">
        <v>0</v>
      </c>
      <c r="E79" s="363">
        <v>0</v>
      </c>
      <c r="F79" s="364">
        <f>SUM(B79:E79)</f>
        <v>1106</v>
      </c>
      <c r="G79" s="365">
        <f>F79/$F$9</f>
        <v>0.0010603396538269058</v>
      </c>
      <c r="H79" s="362">
        <v>540</v>
      </c>
      <c r="I79" s="363">
        <v>491</v>
      </c>
      <c r="J79" s="364"/>
      <c r="K79" s="363"/>
      <c r="L79" s="364">
        <f>SUM(H79:K79)</f>
        <v>1031</v>
      </c>
      <c r="M79" s="366">
        <f>IF(ISERROR(F79/L79-1),"         /0",(F79/L79-1))</f>
        <v>0.07274490785645016</v>
      </c>
      <c r="N79" s="362">
        <v>1316</v>
      </c>
      <c r="O79" s="363">
        <v>1539</v>
      </c>
      <c r="P79" s="364"/>
      <c r="Q79" s="363"/>
      <c r="R79" s="364">
        <f>SUM(N79:Q79)</f>
        <v>2855</v>
      </c>
      <c r="S79" s="365">
        <f>R79/$R$9</f>
        <v>0.0012064005570992975</v>
      </c>
      <c r="T79" s="362">
        <v>1136</v>
      </c>
      <c r="U79" s="363">
        <v>1217</v>
      </c>
      <c r="V79" s="364"/>
      <c r="W79" s="363"/>
      <c r="X79" s="364">
        <f>SUM(T79:W79)</f>
        <v>2353</v>
      </c>
      <c r="Y79" s="367">
        <f>IF(ISERROR(R79/X79-1),"         /0",(R79/X79-1))</f>
        <v>0.2133446663833405</v>
      </c>
    </row>
    <row r="80" spans="1:25" ht="19.5" customHeight="1" thickBot="1">
      <c r="A80" s="361" t="s">
        <v>277</v>
      </c>
      <c r="B80" s="362">
        <v>23173</v>
      </c>
      <c r="C80" s="363">
        <v>19198</v>
      </c>
      <c r="D80" s="364">
        <v>7</v>
      </c>
      <c r="E80" s="363">
        <v>0</v>
      </c>
      <c r="F80" s="364">
        <f>SUM(B80:E80)</f>
        <v>42378</v>
      </c>
      <c r="G80" s="365">
        <f>F80/$F$9</f>
        <v>0.04062845736878536</v>
      </c>
      <c r="H80" s="362">
        <v>18471</v>
      </c>
      <c r="I80" s="363">
        <v>14985</v>
      </c>
      <c r="J80" s="364">
        <v>0</v>
      </c>
      <c r="K80" s="363">
        <v>68</v>
      </c>
      <c r="L80" s="364">
        <f>SUM(H80:K80)</f>
        <v>33524</v>
      </c>
      <c r="M80" s="366">
        <f>IF(ISERROR(F80/L80-1),"         /0",(F80/L80-1))</f>
        <v>0.26410929483355217</v>
      </c>
      <c r="N80" s="362">
        <v>49055</v>
      </c>
      <c r="O80" s="363">
        <v>42324</v>
      </c>
      <c r="P80" s="364">
        <v>69</v>
      </c>
      <c r="Q80" s="363">
        <v>20</v>
      </c>
      <c r="R80" s="364">
        <f>SUM(N80:Q80)</f>
        <v>91468</v>
      </c>
      <c r="S80" s="365">
        <f>R80/$R$9</f>
        <v>0.038650453995362016</v>
      </c>
      <c r="T80" s="362">
        <v>39453</v>
      </c>
      <c r="U80" s="363">
        <v>33703</v>
      </c>
      <c r="V80" s="364">
        <v>0</v>
      </c>
      <c r="W80" s="363">
        <v>71</v>
      </c>
      <c r="X80" s="364">
        <f>SUM(T80:W80)</f>
        <v>73227</v>
      </c>
      <c r="Y80" s="367">
        <f>IF(ISERROR(R80/X80-1),"         /0",(R80/X80-1))</f>
        <v>0.24910210714627112</v>
      </c>
    </row>
    <row r="81" spans="1:25" s="414" customFormat="1" ht="19.5" customHeight="1">
      <c r="A81" s="407" t="s">
        <v>50</v>
      </c>
      <c r="B81" s="408">
        <f>SUM(B82:B104)</f>
        <v>139426</v>
      </c>
      <c r="C81" s="409">
        <f>SUM(C82:C104)</f>
        <v>138948</v>
      </c>
      <c r="D81" s="410">
        <f>SUM(D82:D104)</f>
        <v>233</v>
      </c>
      <c r="E81" s="409">
        <f>SUM(E82:E104)</f>
        <v>234</v>
      </c>
      <c r="F81" s="410">
        <f>SUM(B81:E81)</f>
        <v>278841</v>
      </c>
      <c r="G81" s="411">
        <f>F81/$F$9</f>
        <v>0.26732926710013405</v>
      </c>
      <c r="H81" s="408">
        <f>SUM(H82:H104)</f>
        <v>140133</v>
      </c>
      <c r="I81" s="409">
        <f>SUM(I82:I104)</f>
        <v>133792</v>
      </c>
      <c r="J81" s="410">
        <f>SUM(J82:J104)</f>
        <v>2176</v>
      </c>
      <c r="K81" s="409">
        <f>SUM(K82:K104)</f>
        <v>2153</v>
      </c>
      <c r="L81" s="410">
        <f>SUM(H81:K81)</f>
        <v>278254</v>
      </c>
      <c r="M81" s="412">
        <f>IF(ISERROR(F81/L81-1),"         /0",(F81/L81-1))</f>
        <v>0.0021095833303383937</v>
      </c>
      <c r="N81" s="408">
        <f>SUM(N82:N104)</f>
        <v>327458</v>
      </c>
      <c r="O81" s="409">
        <f>SUM(O82:O104)</f>
        <v>318102</v>
      </c>
      <c r="P81" s="410">
        <f>SUM(P82:P104)</f>
        <v>4459</v>
      </c>
      <c r="Q81" s="409">
        <f>SUM(Q82:Q104)</f>
        <v>4154</v>
      </c>
      <c r="R81" s="410">
        <f>SUM(N81:Q81)</f>
        <v>654173</v>
      </c>
      <c r="S81" s="411">
        <f>R81/$R$9</f>
        <v>0.27642545416438485</v>
      </c>
      <c r="T81" s="408">
        <f>SUM(T82:T104)</f>
        <v>319487</v>
      </c>
      <c r="U81" s="409">
        <f>SUM(U82:U104)</f>
        <v>297279</v>
      </c>
      <c r="V81" s="410">
        <f>SUM(V82:V104)</f>
        <v>5284</v>
      </c>
      <c r="W81" s="409">
        <f>SUM(W82:W104)</f>
        <v>4716</v>
      </c>
      <c r="X81" s="410">
        <f>SUM(T81:W81)</f>
        <v>626766</v>
      </c>
      <c r="Y81" s="413">
        <f>IF(ISERROR(R81/X81-1),"         /0",(R81/X81-1))</f>
        <v>0.04372764317145483</v>
      </c>
    </row>
    <row r="82" spans="1:25" s="36" customFormat="1" ht="19.5" customHeight="1">
      <c r="A82" s="354" t="s">
        <v>362</v>
      </c>
      <c r="B82" s="355">
        <v>23462</v>
      </c>
      <c r="C82" s="356">
        <v>24105</v>
      </c>
      <c r="D82" s="357">
        <v>0</v>
      </c>
      <c r="E82" s="356">
        <v>57</v>
      </c>
      <c r="F82" s="357">
        <f>SUM(B82:E82)</f>
        <v>47624</v>
      </c>
      <c r="G82" s="358">
        <f>F82/$F$9</f>
        <v>0.04565788035610539</v>
      </c>
      <c r="H82" s="355">
        <v>24666</v>
      </c>
      <c r="I82" s="356">
        <v>22963</v>
      </c>
      <c r="J82" s="357">
        <v>1800</v>
      </c>
      <c r="K82" s="356">
        <v>1598</v>
      </c>
      <c r="L82" s="357">
        <f>SUM(H82:K82)</f>
        <v>51027</v>
      </c>
      <c r="M82" s="359">
        <f>IF(ISERROR(F82/L82-1),"         /0",(F82/L82-1))</f>
        <v>-0.06669018362827528</v>
      </c>
      <c r="N82" s="355">
        <v>55904</v>
      </c>
      <c r="O82" s="356">
        <v>55752</v>
      </c>
      <c r="P82" s="357">
        <v>1077</v>
      </c>
      <c r="Q82" s="356">
        <v>893</v>
      </c>
      <c r="R82" s="357">
        <f>SUM(N82:Q82)</f>
        <v>113626</v>
      </c>
      <c r="S82" s="358">
        <f>R82/$R$9</f>
        <v>0.048013474501213585</v>
      </c>
      <c r="T82" s="375">
        <v>54862</v>
      </c>
      <c r="U82" s="356">
        <v>51628</v>
      </c>
      <c r="V82" s="357">
        <v>1901</v>
      </c>
      <c r="W82" s="356">
        <v>1698</v>
      </c>
      <c r="X82" s="357">
        <f>SUM(T82:W82)</f>
        <v>110089</v>
      </c>
      <c r="Y82" s="360">
        <f>IF(ISERROR(R82/X82-1),"         /0",(R82/X82-1))</f>
        <v>0.03212855053638419</v>
      </c>
    </row>
    <row r="83" spans="1:25" s="36" customFormat="1" ht="19.5" customHeight="1">
      <c r="A83" s="361" t="s">
        <v>363</v>
      </c>
      <c r="B83" s="362">
        <v>19175</v>
      </c>
      <c r="C83" s="363">
        <v>19565</v>
      </c>
      <c r="D83" s="364">
        <v>3</v>
      </c>
      <c r="E83" s="363">
        <v>0</v>
      </c>
      <c r="F83" s="364">
        <f>SUM(B83:E83)</f>
        <v>38743</v>
      </c>
      <c r="G83" s="365">
        <f>F83/$F$9</f>
        <v>0.037143525504715925</v>
      </c>
      <c r="H83" s="362">
        <v>17015</v>
      </c>
      <c r="I83" s="363">
        <v>17743</v>
      </c>
      <c r="J83" s="364">
        <v>35</v>
      </c>
      <c r="K83" s="363">
        <v>0</v>
      </c>
      <c r="L83" s="364">
        <f>SUM(H83:K83)</f>
        <v>34793</v>
      </c>
      <c r="M83" s="366">
        <f>IF(ISERROR(F83/L83-1),"         /0",(F83/L83-1))</f>
        <v>0.11352858333572846</v>
      </c>
      <c r="N83" s="362">
        <v>41752</v>
      </c>
      <c r="O83" s="363">
        <v>43083</v>
      </c>
      <c r="P83" s="364">
        <v>272</v>
      </c>
      <c r="Q83" s="363">
        <v>247</v>
      </c>
      <c r="R83" s="364">
        <f>SUM(N83:Q83)</f>
        <v>85354</v>
      </c>
      <c r="S83" s="365">
        <f>R83/$R$9</f>
        <v>0.036066939807584394</v>
      </c>
      <c r="T83" s="376">
        <v>39140</v>
      </c>
      <c r="U83" s="363">
        <v>37532</v>
      </c>
      <c r="V83" s="364">
        <v>35</v>
      </c>
      <c r="W83" s="363">
        <v>0</v>
      </c>
      <c r="X83" s="364">
        <f>SUM(T83:W83)</f>
        <v>76707</v>
      </c>
      <c r="Y83" s="367">
        <f>IF(ISERROR(R83/X83-1),"         /0",(R83/X83-1))</f>
        <v>0.11272765197439605</v>
      </c>
    </row>
    <row r="84" spans="1:25" s="36" customFormat="1" ht="19.5" customHeight="1">
      <c r="A84" s="361" t="s">
        <v>364</v>
      </c>
      <c r="B84" s="362">
        <v>15264</v>
      </c>
      <c r="C84" s="363">
        <v>15533</v>
      </c>
      <c r="D84" s="364">
        <v>0</v>
      </c>
      <c r="E84" s="363">
        <v>9</v>
      </c>
      <c r="F84" s="364">
        <f>SUM(B84:E84)</f>
        <v>30806</v>
      </c>
      <c r="G84" s="365">
        <f>F84/$F$9</f>
        <v>0.02953419835062537</v>
      </c>
      <c r="H84" s="362">
        <v>14919</v>
      </c>
      <c r="I84" s="363">
        <v>14016</v>
      </c>
      <c r="J84" s="364">
        <v>0</v>
      </c>
      <c r="K84" s="363">
        <v>19</v>
      </c>
      <c r="L84" s="364">
        <f>SUM(H84:K84)</f>
        <v>28954</v>
      </c>
      <c r="M84" s="366">
        <f>IF(ISERROR(F84/L84-1),"         /0",(F84/L84-1))</f>
        <v>0.06396352835532215</v>
      </c>
      <c r="N84" s="362">
        <v>36809</v>
      </c>
      <c r="O84" s="363">
        <v>35112</v>
      </c>
      <c r="P84" s="364">
        <v>0</v>
      </c>
      <c r="Q84" s="363">
        <v>30</v>
      </c>
      <c r="R84" s="364">
        <f>SUM(N84:Q84)</f>
        <v>71951</v>
      </c>
      <c r="S84" s="365">
        <f>R84/$R$9</f>
        <v>0.030403406824466395</v>
      </c>
      <c r="T84" s="376">
        <v>32184</v>
      </c>
      <c r="U84" s="363">
        <v>29522</v>
      </c>
      <c r="V84" s="364">
        <v>90</v>
      </c>
      <c r="W84" s="363">
        <v>21</v>
      </c>
      <c r="X84" s="364">
        <f>SUM(T84:W84)</f>
        <v>61817</v>
      </c>
      <c r="Y84" s="367">
        <f>IF(ISERROR(R84/X84-1),"         /0",(R84/X84-1))</f>
        <v>0.16393548700195737</v>
      </c>
    </row>
    <row r="85" spans="1:25" s="36" customFormat="1" ht="19.5" customHeight="1">
      <c r="A85" s="361" t="s">
        <v>365</v>
      </c>
      <c r="B85" s="362">
        <v>9660</v>
      </c>
      <c r="C85" s="363">
        <v>10832</v>
      </c>
      <c r="D85" s="364">
        <v>202</v>
      </c>
      <c r="E85" s="363">
        <v>146</v>
      </c>
      <c r="F85" s="364">
        <f>SUM(B85:E85)</f>
        <v>20840</v>
      </c>
      <c r="G85" s="365">
        <f>F85/$F$9</f>
        <v>0.019979636876810775</v>
      </c>
      <c r="H85" s="362">
        <v>8825</v>
      </c>
      <c r="I85" s="363">
        <v>10456</v>
      </c>
      <c r="J85" s="364"/>
      <c r="K85" s="363">
        <v>0</v>
      </c>
      <c r="L85" s="364">
        <f>SUM(H85:K85)</f>
        <v>19281</v>
      </c>
      <c r="M85" s="366">
        <f>IF(ISERROR(F85/L85-1),"         /0",(F85/L85-1))</f>
        <v>0.08085680203308954</v>
      </c>
      <c r="N85" s="362">
        <v>23075</v>
      </c>
      <c r="O85" s="363">
        <v>25598</v>
      </c>
      <c r="P85" s="364">
        <v>1509</v>
      </c>
      <c r="Q85" s="363">
        <v>1550</v>
      </c>
      <c r="R85" s="364">
        <f>SUM(N85:Q85)</f>
        <v>51732</v>
      </c>
      <c r="S85" s="365">
        <f>R85/$R$9</f>
        <v>0.02185972456037158</v>
      </c>
      <c r="T85" s="376">
        <v>24915</v>
      </c>
      <c r="U85" s="363">
        <v>27202</v>
      </c>
      <c r="V85" s="364">
        <v>1599</v>
      </c>
      <c r="W85" s="363">
        <v>1551</v>
      </c>
      <c r="X85" s="364">
        <f>SUM(T85:W85)</f>
        <v>55267</v>
      </c>
      <c r="Y85" s="367">
        <f>IF(ISERROR(R85/X85-1),"         /0",(R85/X85-1))</f>
        <v>-0.06396221976948269</v>
      </c>
    </row>
    <row r="86" spans="1:25" s="36" customFormat="1" ht="19.5" customHeight="1">
      <c r="A86" s="361" t="s">
        <v>366</v>
      </c>
      <c r="B86" s="362">
        <v>9888</v>
      </c>
      <c r="C86" s="363">
        <v>8639</v>
      </c>
      <c r="D86" s="364">
        <v>0</v>
      </c>
      <c r="E86" s="363">
        <v>0</v>
      </c>
      <c r="F86" s="364">
        <f>SUM(B86:E86)</f>
        <v>18527</v>
      </c>
      <c r="G86" s="365">
        <f>F86/$F$9</f>
        <v>0.017762127275272228</v>
      </c>
      <c r="H86" s="362">
        <v>9932</v>
      </c>
      <c r="I86" s="363">
        <v>8670</v>
      </c>
      <c r="J86" s="364">
        <v>0</v>
      </c>
      <c r="K86" s="363">
        <v>22</v>
      </c>
      <c r="L86" s="364">
        <f>SUM(H86:K86)</f>
        <v>18624</v>
      </c>
      <c r="M86" s="366">
        <f>IF(ISERROR(F86/L86-1),"         /0",(F86/L86-1))</f>
        <v>-0.00520833333333337</v>
      </c>
      <c r="N86" s="362">
        <v>23295</v>
      </c>
      <c r="O86" s="363">
        <v>20202</v>
      </c>
      <c r="P86" s="364">
        <v>0</v>
      </c>
      <c r="Q86" s="363">
        <v>36</v>
      </c>
      <c r="R86" s="364">
        <f>SUM(N86:Q86)</f>
        <v>43533</v>
      </c>
      <c r="S86" s="365">
        <f>R86/$R$9</f>
        <v>0.018395178792365578</v>
      </c>
      <c r="T86" s="376">
        <v>20413</v>
      </c>
      <c r="U86" s="363">
        <v>17638</v>
      </c>
      <c r="V86" s="364">
        <v>0</v>
      </c>
      <c r="W86" s="363">
        <v>27</v>
      </c>
      <c r="X86" s="364">
        <f>SUM(T86:W86)</f>
        <v>38078</v>
      </c>
      <c r="Y86" s="367">
        <f>IF(ISERROR(R86/X86-1),"         /0",(R86/X86-1))</f>
        <v>0.1432585745049635</v>
      </c>
    </row>
    <row r="87" spans="1:25" s="36" customFormat="1" ht="19.5" customHeight="1">
      <c r="A87" s="361" t="s">
        <v>367</v>
      </c>
      <c r="B87" s="362">
        <v>7732</v>
      </c>
      <c r="C87" s="363">
        <v>7717</v>
      </c>
      <c r="D87" s="364">
        <v>0</v>
      </c>
      <c r="E87" s="363">
        <v>0</v>
      </c>
      <c r="F87" s="364">
        <f>SUM(B87:E87)</f>
        <v>15449</v>
      </c>
      <c r="G87" s="365">
        <f>F87/$F$9</f>
        <v>0.014811200101240386</v>
      </c>
      <c r="H87" s="362">
        <v>7849</v>
      </c>
      <c r="I87" s="363">
        <v>7050</v>
      </c>
      <c r="J87" s="364"/>
      <c r="K87" s="363"/>
      <c r="L87" s="364">
        <f>SUM(H87:K87)</f>
        <v>14899</v>
      </c>
      <c r="M87" s="366">
        <f>IF(ISERROR(F87/L87-1),"         /0",(F87/L87-1))</f>
        <v>0.03691522921001411</v>
      </c>
      <c r="N87" s="362">
        <v>17423</v>
      </c>
      <c r="O87" s="363">
        <v>16319</v>
      </c>
      <c r="P87" s="364"/>
      <c r="Q87" s="363"/>
      <c r="R87" s="364">
        <f>SUM(N87:Q87)</f>
        <v>33742</v>
      </c>
      <c r="S87" s="365">
        <f>R87/$R$9</f>
        <v>0.014257922100751138</v>
      </c>
      <c r="T87" s="376">
        <v>17939</v>
      </c>
      <c r="U87" s="363">
        <v>15939</v>
      </c>
      <c r="V87" s="364"/>
      <c r="W87" s="363">
        <v>0</v>
      </c>
      <c r="X87" s="364">
        <f>SUM(T87:W87)</f>
        <v>33878</v>
      </c>
      <c r="Y87" s="367">
        <f>IF(ISERROR(R87/X87-1),"         /0",(R87/X87-1))</f>
        <v>-0.004014404628372437</v>
      </c>
    </row>
    <row r="88" spans="1:25" s="36" customFormat="1" ht="19.5" customHeight="1">
      <c r="A88" s="361" t="s">
        <v>368</v>
      </c>
      <c r="B88" s="362">
        <v>6066</v>
      </c>
      <c r="C88" s="363">
        <v>6172</v>
      </c>
      <c r="D88" s="364">
        <v>0</v>
      </c>
      <c r="E88" s="363">
        <v>0</v>
      </c>
      <c r="F88" s="364">
        <f>SUM(B88:E88)</f>
        <v>12238</v>
      </c>
      <c r="G88" s="365">
        <f>F88/$F$9</f>
        <v>0.011732763728330627</v>
      </c>
      <c r="H88" s="362">
        <v>6620</v>
      </c>
      <c r="I88" s="363">
        <v>5933</v>
      </c>
      <c r="J88" s="364">
        <v>0</v>
      </c>
      <c r="K88" s="363">
        <v>22</v>
      </c>
      <c r="L88" s="364">
        <f>SUM(H88:K88)</f>
        <v>12575</v>
      </c>
      <c r="M88" s="366">
        <f>IF(ISERROR(F88/L88-1),"         /0",(F88/L88-1))</f>
        <v>-0.026799204771371765</v>
      </c>
      <c r="N88" s="362">
        <v>13517</v>
      </c>
      <c r="O88" s="363">
        <v>13275</v>
      </c>
      <c r="P88" s="364">
        <v>0</v>
      </c>
      <c r="Q88" s="363">
        <v>23</v>
      </c>
      <c r="R88" s="364">
        <f>SUM(N88:Q88)</f>
        <v>26815</v>
      </c>
      <c r="S88" s="365">
        <f>R88/$R$9</f>
        <v>0.01133086898025137</v>
      </c>
      <c r="T88" s="376">
        <v>14061</v>
      </c>
      <c r="U88" s="363">
        <v>12000</v>
      </c>
      <c r="V88" s="364">
        <v>1</v>
      </c>
      <c r="W88" s="363">
        <v>23</v>
      </c>
      <c r="X88" s="364">
        <f>SUM(T88:W88)</f>
        <v>26085</v>
      </c>
      <c r="Y88" s="367">
        <f>IF(ISERROR(R88/X88-1),"         /0",(R88/X88-1))</f>
        <v>0.02798543224075134</v>
      </c>
    </row>
    <row r="89" spans="1:25" s="36" customFormat="1" ht="19.5" customHeight="1">
      <c r="A89" s="361" t="s">
        <v>369</v>
      </c>
      <c r="B89" s="362">
        <v>3713</v>
      </c>
      <c r="C89" s="363">
        <v>4077</v>
      </c>
      <c r="D89" s="364">
        <v>0</v>
      </c>
      <c r="E89" s="363">
        <v>0</v>
      </c>
      <c r="F89" s="364">
        <f>SUM(B89:E89)</f>
        <v>7790</v>
      </c>
      <c r="G89" s="365">
        <f>F89/$F$9</f>
        <v>0.007468395934278116</v>
      </c>
      <c r="H89" s="362">
        <v>4385</v>
      </c>
      <c r="I89" s="363">
        <v>3951</v>
      </c>
      <c r="J89" s="364">
        <v>90</v>
      </c>
      <c r="K89" s="363">
        <v>20</v>
      </c>
      <c r="L89" s="364">
        <f>SUM(H89:K89)</f>
        <v>8446</v>
      </c>
      <c r="M89" s="366">
        <f>IF(ISERROR(F89/L89-1),"         /0",(F89/L89-1))</f>
        <v>-0.07766990291262132</v>
      </c>
      <c r="N89" s="362">
        <v>9155</v>
      </c>
      <c r="O89" s="363">
        <v>8855</v>
      </c>
      <c r="P89" s="364">
        <v>0</v>
      </c>
      <c r="Q89" s="363">
        <v>22</v>
      </c>
      <c r="R89" s="364">
        <f>SUM(N89:Q89)</f>
        <v>18032</v>
      </c>
      <c r="S89" s="365">
        <f>R89/$R$9</f>
        <v>0.007619549858358856</v>
      </c>
      <c r="T89" s="376">
        <v>9336</v>
      </c>
      <c r="U89" s="363">
        <v>8395</v>
      </c>
      <c r="V89" s="364">
        <v>90</v>
      </c>
      <c r="W89" s="363">
        <v>21</v>
      </c>
      <c r="X89" s="364">
        <f>SUM(T89:W89)</f>
        <v>17842</v>
      </c>
      <c r="Y89" s="367">
        <f>IF(ISERROR(R89/X89-1),"         /0",(R89/X89-1))</f>
        <v>0.010649030377760438</v>
      </c>
    </row>
    <row r="90" spans="1:25" s="36" customFormat="1" ht="19.5" customHeight="1">
      <c r="A90" s="361" t="s">
        <v>370</v>
      </c>
      <c r="B90" s="362">
        <v>2596</v>
      </c>
      <c r="C90" s="363">
        <v>3955</v>
      </c>
      <c r="D90" s="364">
        <v>0</v>
      </c>
      <c r="E90" s="363">
        <v>0</v>
      </c>
      <c r="F90" s="364">
        <f>SUM(B90:E90)</f>
        <v>6551</v>
      </c>
      <c r="G90" s="365">
        <f>F90/$F$9</f>
        <v>0.006280547081573291</v>
      </c>
      <c r="H90" s="362">
        <v>2238</v>
      </c>
      <c r="I90" s="363">
        <v>3336</v>
      </c>
      <c r="J90" s="364">
        <v>8</v>
      </c>
      <c r="K90" s="363">
        <v>0</v>
      </c>
      <c r="L90" s="364">
        <f>SUM(H90:K90)</f>
        <v>5582</v>
      </c>
      <c r="M90" s="366">
        <f>IF(ISERROR(F90/L90-1),"         /0",(F90/L90-1))</f>
        <v>0.1735936940164815</v>
      </c>
      <c r="N90" s="362">
        <v>8324</v>
      </c>
      <c r="O90" s="363">
        <v>11603</v>
      </c>
      <c r="P90" s="364"/>
      <c r="Q90" s="363"/>
      <c r="R90" s="364">
        <f>SUM(N90:Q90)</f>
        <v>19927</v>
      </c>
      <c r="S90" s="365">
        <f>R90/$R$9</f>
        <v>0.00842029558715156</v>
      </c>
      <c r="T90" s="376">
        <v>6137</v>
      </c>
      <c r="U90" s="363">
        <v>8624</v>
      </c>
      <c r="V90" s="364">
        <v>8</v>
      </c>
      <c r="W90" s="363">
        <v>0</v>
      </c>
      <c r="X90" s="364">
        <f>SUM(T90:W90)</f>
        <v>14769</v>
      </c>
      <c r="Y90" s="367">
        <f>IF(ISERROR(R90/X90-1),"         /0",(R90/X90-1))</f>
        <v>0.3492450402870879</v>
      </c>
    </row>
    <row r="91" spans="1:25" s="36" customFormat="1" ht="19.5" customHeight="1">
      <c r="A91" s="361" t="s">
        <v>371</v>
      </c>
      <c r="B91" s="362">
        <v>3259</v>
      </c>
      <c r="C91" s="363">
        <v>3223</v>
      </c>
      <c r="D91" s="364">
        <v>0</v>
      </c>
      <c r="E91" s="363">
        <v>0</v>
      </c>
      <c r="F91" s="364">
        <f>SUM(B91:E91)</f>
        <v>6482</v>
      </c>
      <c r="G91" s="365">
        <f>F91/$F$9</f>
        <v>0.006214395692681739</v>
      </c>
      <c r="H91" s="362">
        <v>4025</v>
      </c>
      <c r="I91" s="363">
        <v>3880</v>
      </c>
      <c r="J91" s="364"/>
      <c r="K91" s="363"/>
      <c r="L91" s="364">
        <f>SUM(H91:K91)</f>
        <v>7905</v>
      </c>
      <c r="M91" s="366">
        <f>IF(ISERROR(F91/L91-1),"         /0",(F91/L91-1))</f>
        <v>-0.1800126502213789</v>
      </c>
      <c r="N91" s="362">
        <v>8275</v>
      </c>
      <c r="O91" s="363">
        <v>8066</v>
      </c>
      <c r="P91" s="364"/>
      <c r="Q91" s="363"/>
      <c r="R91" s="364">
        <f>SUM(N91:Q91)</f>
        <v>16341</v>
      </c>
      <c r="S91" s="365">
        <f>R91/$R$9</f>
        <v>0.006905005780581303</v>
      </c>
      <c r="T91" s="376">
        <v>9834</v>
      </c>
      <c r="U91" s="363">
        <v>9451</v>
      </c>
      <c r="V91" s="364"/>
      <c r="W91" s="363"/>
      <c r="X91" s="364">
        <f>SUM(T91:W91)</f>
        <v>19285</v>
      </c>
      <c r="Y91" s="367">
        <f>IF(ISERROR(R91/X91-1),"         /0",(R91/X91-1))</f>
        <v>-0.15265750583354942</v>
      </c>
    </row>
    <row r="92" spans="1:25" s="36" customFormat="1" ht="19.5" customHeight="1">
      <c r="A92" s="361" t="s">
        <v>372</v>
      </c>
      <c r="B92" s="362">
        <v>3343</v>
      </c>
      <c r="C92" s="363">
        <v>3071</v>
      </c>
      <c r="D92" s="364">
        <v>0</v>
      </c>
      <c r="E92" s="363">
        <v>0</v>
      </c>
      <c r="F92" s="364">
        <f>SUM(B92:E92)</f>
        <v>6414</v>
      </c>
      <c r="G92" s="365">
        <f>F92/$F$9</f>
        <v>0.006149203019571224</v>
      </c>
      <c r="H92" s="362">
        <v>3294</v>
      </c>
      <c r="I92" s="363">
        <v>2931</v>
      </c>
      <c r="J92" s="364"/>
      <c r="K92" s="363">
        <v>0</v>
      </c>
      <c r="L92" s="364">
        <f>SUM(H92:K92)</f>
        <v>6225</v>
      </c>
      <c r="M92" s="366">
        <f>IF(ISERROR(F92/L92-1),"         /0",(F92/L92-1))</f>
        <v>0.03036144578313249</v>
      </c>
      <c r="N92" s="362">
        <v>6477</v>
      </c>
      <c r="O92" s="363">
        <v>5766</v>
      </c>
      <c r="P92" s="364"/>
      <c r="Q92" s="363"/>
      <c r="R92" s="364">
        <f>SUM(N92:Q92)</f>
        <v>12243</v>
      </c>
      <c r="S92" s="365">
        <f>R92/$R$9</f>
        <v>0.00517336673224753</v>
      </c>
      <c r="T92" s="376">
        <v>6719</v>
      </c>
      <c r="U92" s="363">
        <v>5731</v>
      </c>
      <c r="V92" s="364"/>
      <c r="W92" s="363">
        <v>0</v>
      </c>
      <c r="X92" s="364">
        <f>SUM(T92:W92)</f>
        <v>12450</v>
      </c>
      <c r="Y92" s="367">
        <f>IF(ISERROR(R92/X92-1),"         /0",(R92/X92-1))</f>
        <v>-0.016626506024096432</v>
      </c>
    </row>
    <row r="93" spans="1:25" s="36" customFormat="1" ht="19.5" customHeight="1">
      <c r="A93" s="361" t="s">
        <v>373</v>
      </c>
      <c r="B93" s="362">
        <v>3284</v>
      </c>
      <c r="C93" s="363">
        <v>2940</v>
      </c>
      <c r="D93" s="364">
        <v>0</v>
      </c>
      <c r="E93" s="363">
        <v>0</v>
      </c>
      <c r="F93" s="364">
        <f aca="true" t="shared" si="40" ref="F93:F99">SUM(B93:E93)</f>
        <v>6224</v>
      </c>
      <c r="G93" s="365">
        <f aca="true" t="shared" si="41" ref="G93:G99">F93/$F$9</f>
        <v>0.005967047021174197</v>
      </c>
      <c r="H93" s="362">
        <v>2612</v>
      </c>
      <c r="I93" s="363">
        <v>2458</v>
      </c>
      <c r="J93" s="364">
        <v>0</v>
      </c>
      <c r="K93" s="363">
        <v>36</v>
      </c>
      <c r="L93" s="364">
        <f aca="true" t="shared" si="42" ref="L93:L99">SUM(H93:K93)</f>
        <v>5106</v>
      </c>
      <c r="M93" s="366">
        <f aca="true" t="shared" si="43" ref="M93:M99">IF(ISERROR(F93/L93-1),"         /0",(F93/L93-1))</f>
        <v>0.218958088523306</v>
      </c>
      <c r="N93" s="362">
        <v>7761</v>
      </c>
      <c r="O93" s="363">
        <v>6534</v>
      </c>
      <c r="P93" s="364">
        <v>0</v>
      </c>
      <c r="Q93" s="363">
        <v>16</v>
      </c>
      <c r="R93" s="364">
        <f aca="true" t="shared" si="44" ref="R93:R99">SUM(N93:Q93)</f>
        <v>14311</v>
      </c>
      <c r="S93" s="365">
        <f aca="true" t="shared" si="45" ref="S93:S99">R93/$R$9</f>
        <v>0.006047214841557985</v>
      </c>
      <c r="T93" s="376">
        <v>6901</v>
      </c>
      <c r="U93" s="363">
        <v>6059</v>
      </c>
      <c r="V93" s="364">
        <v>0</v>
      </c>
      <c r="W93" s="363">
        <v>36</v>
      </c>
      <c r="X93" s="364">
        <f aca="true" t="shared" si="46" ref="X93:X99">SUM(T93:W93)</f>
        <v>12996</v>
      </c>
      <c r="Y93" s="367">
        <f aca="true" t="shared" si="47" ref="Y93:Y99">IF(ISERROR(R93/X93-1),"         /0",(R93/X93-1))</f>
        <v>0.10118497999384424</v>
      </c>
    </row>
    <row r="94" spans="1:25" s="36" customFormat="1" ht="19.5" customHeight="1">
      <c r="A94" s="361" t="s">
        <v>374</v>
      </c>
      <c r="B94" s="362">
        <v>3140</v>
      </c>
      <c r="C94" s="363">
        <v>2234</v>
      </c>
      <c r="D94" s="364">
        <v>0</v>
      </c>
      <c r="E94" s="363">
        <v>0</v>
      </c>
      <c r="F94" s="364">
        <f t="shared" si="40"/>
        <v>5374</v>
      </c>
      <c r="G94" s="365">
        <f t="shared" si="41"/>
        <v>0.005152138607292759</v>
      </c>
      <c r="H94" s="362">
        <v>3232</v>
      </c>
      <c r="I94" s="363">
        <v>2123</v>
      </c>
      <c r="J94" s="364">
        <v>1</v>
      </c>
      <c r="K94" s="363"/>
      <c r="L94" s="364">
        <f t="shared" si="42"/>
        <v>5356</v>
      </c>
      <c r="M94" s="366">
        <f t="shared" si="43"/>
        <v>0.003360716952949927</v>
      </c>
      <c r="N94" s="362">
        <v>7256</v>
      </c>
      <c r="O94" s="363">
        <v>5817</v>
      </c>
      <c r="P94" s="364"/>
      <c r="Q94" s="363">
        <v>78</v>
      </c>
      <c r="R94" s="364">
        <f t="shared" si="44"/>
        <v>13151</v>
      </c>
      <c r="S94" s="365">
        <f t="shared" si="45"/>
        <v>0.005557048590687517</v>
      </c>
      <c r="T94" s="376">
        <v>6852</v>
      </c>
      <c r="U94" s="363">
        <v>4445</v>
      </c>
      <c r="V94" s="364">
        <v>1</v>
      </c>
      <c r="W94" s="363">
        <v>50</v>
      </c>
      <c r="X94" s="364">
        <f t="shared" si="46"/>
        <v>11348</v>
      </c>
      <c r="Y94" s="367">
        <f t="shared" si="47"/>
        <v>0.15888262248854423</v>
      </c>
    </row>
    <row r="95" spans="1:25" s="36" customFormat="1" ht="19.5" customHeight="1">
      <c r="A95" s="361" t="s">
        <v>375</v>
      </c>
      <c r="B95" s="362">
        <v>2213</v>
      </c>
      <c r="C95" s="363">
        <v>2097</v>
      </c>
      <c r="D95" s="364">
        <v>0</v>
      </c>
      <c r="E95" s="363">
        <v>0</v>
      </c>
      <c r="F95" s="364">
        <f>SUM(B95:E95)</f>
        <v>4310</v>
      </c>
      <c r="G95" s="365">
        <f>F95/$F$9</f>
        <v>0.004132065016269407</v>
      </c>
      <c r="H95" s="362">
        <v>3050</v>
      </c>
      <c r="I95" s="363">
        <v>2752</v>
      </c>
      <c r="J95" s="364"/>
      <c r="K95" s="363"/>
      <c r="L95" s="364">
        <f>SUM(H95:K95)</f>
        <v>5802</v>
      </c>
      <c r="M95" s="366">
        <f>IF(ISERROR(F95/L95-1),"         /0",(F95/L95-1))</f>
        <v>-0.25715270596346085</v>
      </c>
      <c r="N95" s="362">
        <v>5816</v>
      </c>
      <c r="O95" s="363">
        <v>5446</v>
      </c>
      <c r="P95" s="364"/>
      <c r="Q95" s="363"/>
      <c r="R95" s="364">
        <f>SUM(N95:Q95)</f>
        <v>11262</v>
      </c>
      <c r="S95" s="365">
        <f>R95/$R$9</f>
        <v>0.00475883820457173</v>
      </c>
      <c r="T95" s="376">
        <v>7587</v>
      </c>
      <c r="U95" s="363">
        <v>6669</v>
      </c>
      <c r="V95" s="364"/>
      <c r="W95" s="363"/>
      <c r="X95" s="364">
        <f>SUM(T95:W95)</f>
        <v>14256</v>
      </c>
      <c r="Y95" s="367">
        <f>IF(ISERROR(R95/X95-1),"         /0",(R95/X95-1))</f>
        <v>-0.210016835016835</v>
      </c>
    </row>
    <row r="96" spans="1:25" s="36" customFormat="1" ht="19.5" customHeight="1">
      <c r="A96" s="361" t="s">
        <v>376</v>
      </c>
      <c r="B96" s="362">
        <v>2024</v>
      </c>
      <c r="C96" s="363">
        <v>2015</v>
      </c>
      <c r="D96" s="364">
        <v>0</v>
      </c>
      <c r="E96" s="363">
        <v>0</v>
      </c>
      <c r="F96" s="364">
        <f>SUM(B96:E96)</f>
        <v>4039</v>
      </c>
      <c r="G96" s="365">
        <f>F96/$F$9</f>
        <v>0.003872253039608384</v>
      </c>
      <c r="H96" s="362">
        <v>2081</v>
      </c>
      <c r="I96" s="363">
        <v>2110</v>
      </c>
      <c r="J96" s="364"/>
      <c r="K96" s="363"/>
      <c r="L96" s="364">
        <f>SUM(H96:K96)</f>
        <v>4191</v>
      </c>
      <c r="M96" s="366">
        <f>IF(ISERROR(F96/L96-1),"         /0",(F96/L96-1))</f>
        <v>-0.03626819374850876</v>
      </c>
      <c r="N96" s="362">
        <v>4345</v>
      </c>
      <c r="O96" s="363">
        <v>4112</v>
      </c>
      <c r="P96" s="364">
        <v>9</v>
      </c>
      <c r="Q96" s="363"/>
      <c r="R96" s="364">
        <f>SUM(N96:Q96)</f>
        <v>8466</v>
      </c>
      <c r="S96" s="365">
        <f>R96/$R$9</f>
        <v>0.003577368517128775</v>
      </c>
      <c r="T96" s="376">
        <v>3971</v>
      </c>
      <c r="U96" s="363">
        <v>4098</v>
      </c>
      <c r="V96" s="364"/>
      <c r="W96" s="363"/>
      <c r="X96" s="364">
        <f>SUM(T96:W96)</f>
        <v>8069</v>
      </c>
      <c r="Y96" s="367">
        <f>IF(ISERROR(R96/X96-1),"         /0",(R96/X96-1))</f>
        <v>0.04920064444169037</v>
      </c>
    </row>
    <row r="97" spans="1:25" s="36" customFormat="1" ht="19.5" customHeight="1">
      <c r="A97" s="361" t="s">
        <v>377</v>
      </c>
      <c r="B97" s="362">
        <v>1703</v>
      </c>
      <c r="C97" s="363">
        <v>2055</v>
      </c>
      <c r="D97" s="364">
        <v>0</v>
      </c>
      <c r="E97" s="363">
        <v>0</v>
      </c>
      <c r="F97" s="364">
        <f>SUM(B97:E97)</f>
        <v>3758</v>
      </c>
      <c r="G97" s="365">
        <f>F97/$F$9</f>
        <v>0.003602853905136991</v>
      </c>
      <c r="H97" s="362">
        <v>1410</v>
      </c>
      <c r="I97" s="363">
        <v>1697</v>
      </c>
      <c r="J97" s="364"/>
      <c r="K97" s="363">
        <v>0</v>
      </c>
      <c r="L97" s="364">
        <f>SUM(H97:K97)</f>
        <v>3107</v>
      </c>
      <c r="M97" s="366">
        <f>IF(ISERROR(F97/L97-1),"         /0",(F97/L97-1))</f>
        <v>0.20952687479884124</v>
      </c>
      <c r="N97" s="362">
        <v>3655</v>
      </c>
      <c r="O97" s="363">
        <v>4331</v>
      </c>
      <c r="P97" s="364"/>
      <c r="Q97" s="363">
        <v>79</v>
      </c>
      <c r="R97" s="364">
        <f>SUM(N97:Q97)</f>
        <v>8065</v>
      </c>
      <c r="S97" s="365">
        <f>R97/$R$9</f>
        <v>0.003407923114888208</v>
      </c>
      <c r="T97" s="376">
        <v>3171</v>
      </c>
      <c r="U97" s="363">
        <v>3983</v>
      </c>
      <c r="V97" s="364"/>
      <c r="W97" s="363">
        <v>0</v>
      </c>
      <c r="X97" s="364">
        <f>SUM(T97:W97)</f>
        <v>7154</v>
      </c>
      <c r="Y97" s="367">
        <f>IF(ISERROR(R97/X97-1),"         /0",(R97/X97-1))</f>
        <v>0.12734134749790327</v>
      </c>
    </row>
    <row r="98" spans="1:25" s="36" customFormat="1" ht="19.5" customHeight="1">
      <c r="A98" s="361" t="s">
        <v>378</v>
      </c>
      <c r="B98" s="362">
        <v>1898</v>
      </c>
      <c r="C98" s="363">
        <v>1700</v>
      </c>
      <c r="D98" s="364">
        <v>3</v>
      </c>
      <c r="E98" s="363">
        <v>0</v>
      </c>
      <c r="F98" s="364">
        <f t="shared" si="40"/>
        <v>3601</v>
      </c>
      <c r="G98" s="365">
        <f t="shared" si="41"/>
        <v>0.003452335527514184</v>
      </c>
      <c r="H98" s="362">
        <v>2487</v>
      </c>
      <c r="I98" s="363">
        <v>2379</v>
      </c>
      <c r="J98" s="364"/>
      <c r="K98" s="363">
        <v>0</v>
      </c>
      <c r="L98" s="364">
        <f t="shared" si="42"/>
        <v>4866</v>
      </c>
      <c r="M98" s="366">
        <f t="shared" si="43"/>
        <v>-0.25996711878339496</v>
      </c>
      <c r="N98" s="362">
        <v>4875</v>
      </c>
      <c r="O98" s="363">
        <v>4517</v>
      </c>
      <c r="P98" s="364">
        <v>3</v>
      </c>
      <c r="Q98" s="363"/>
      <c r="R98" s="364">
        <f t="shared" si="44"/>
        <v>9395</v>
      </c>
      <c r="S98" s="365">
        <f t="shared" si="45"/>
        <v>0.003969924074937969</v>
      </c>
      <c r="T98" s="376">
        <v>5736</v>
      </c>
      <c r="U98" s="363">
        <v>5478</v>
      </c>
      <c r="V98" s="364"/>
      <c r="W98" s="363">
        <v>0</v>
      </c>
      <c r="X98" s="364">
        <f t="shared" si="46"/>
        <v>11214</v>
      </c>
      <c r="Y98" s="367">
        <f t="shared" si="47"/>
        <v>-0.1622079543427858</v>
      </c>
    </row>
    <row r="99" spans="1:25" s="36" customFormat="1" ht="19.5" customHeight="1">
      <c r="A99" s="361" t="s">
        <v>379</v>
      </c>
      <c r="B99" s="362">
        <v>1596</v>
      </c>
      <c r="C99" s="363">
        <v>1777</v>
      </c>
      <c r="D99" s="364">
        <v>0</v>
      </c>
      <c r="E99" s="363">
        <v>0</v>
      </c>
      <c r="F99" s="364">
        <f t="shared" si="40"/>
        <v>3373</v>
      </c>
      <c r="G99" s="365">
        <f t="shared" si="41"/>
        <v>0.0032337483294377516</v>
      </c>
      <c r="H99" s="362">
        <v>1136</v>
      </c>
      <c r="I99" s="363">
        <v>1134</v>
      </c>
      <c r="J99" s="364"/>
      <c r="K99" s="363"/>
      <c r="L99" s="364">
        <f t="shared" si="42"/>
        <v>2270</v>
      </c>
      <c r="M99" s="366">
        <f t="shared" si="43"/>
        <v>0.48590308370044055</v>
      </c>
      <c r="N99" s="362">
        <v>3319</v>
      </c>
      <c r="O99" s="363">
        <v>3664</v>
      </c>
      <c r="P99" s="364"/>
      <c r="Q99" s="363">
        <v>6</v>
      </c>
      <c r="R99" s="364">
        <f t="shared" si="44"/>
        <v>6989</v>
      </c>
      <c r="S99" s="365">
        <f t="shared" si="45"/>
        <v>0.0029532516614945675</v>
      </c>
      <c r="T99" s="376">
        <v>2869</v>
      </c>
      <c r="U99" s="363">
        <v>2905</v>
      </c>
      <c r="V99" s="364"/>
      <c r="W99" s="363"/>
      <c r="X99" s="364">
        <f t="shared" si="46"/>
        <v>5774</v>
      </c>
      <c r="Y99" s="367">
        <f t="shared" si="47"/>
        <v>0.2104260478004849</v>
      </c>
    </row>
    <row r="100" spans="1:25" s="36" customFormat="1" ht="19.5" customHeight="1">
      <c r="A100" s="361" t="s">
        <v>380</v>
      </c>
      <c r="B100" s="362">
        <v>1620</v>
      </c>
      <c r="C100" s="363">
        <v>1482</v>
      </c>
      <c r="D100" s="364">
        <v>0</v>
      </c>
      <c r="E100" s="363">
        <v>0</v>
      </c>
      <c r="F100" s="364">
        <f>SUM(B100:E100)</f>
        <v>3102</v>
      </c>
      <c r="G100" s="365">
        <f>F100/$F$9</f>
        <v>0.0029739363527767283</v>
      </c>
      <c r="H100" s="362">
        <v>1877</v>
      </c>
      <c r="I100" s="363">
        <v>1622</v>
      </c>
      <c r="J100" s="364"/>
      <c r="K100" s="363">
        <v>121</v>
      </c>
      <c r="L100" s="364">
        <f>SUM(H100:K100)</f>
        <v>3620</v>
      </c>
      <c r="M100" s="366">
        <f>IF(ISERROR(F100/L100-1),"         /0",(F100/L100-1))</f>
        <v>-0.14309392265193366</v>
      </c>
      <c r="N100" s="362">
        <v>3729</v>
      </c>
      <c r="O100" s="363">
        <v>3387</v>
      </c>
      <c r="P100" s="364"/>
      <c r="Q100" s="363"/>
      <c r="R100" s="364">
        <f>SUM(N100:Q100)</f>
        <v>7116</v>
      </c>
      <c r="S100" s="365">
        <f>R100/$R$9</f>
        <v>0.0030069164148226273</v>
      </c>
      <c r="T100" s="376">
        <v>3925</v>
      </c>
      <c r="U100" s="363">
        <v>3236</v>
      </c>
      <c r="V100" s="364"/>
      <c r="W100" s="363">
        <v>121</v>
      </c>
      <c r="X100" s="364">
        <f>SUM(T100:W100)</f>
        <v>7282</v>
      </c>
      <c r="Y100" s="367">
        <f>IF(ISERROR(R100/X100-1),"         /0",(R100/X100-1))</f>
        <v>-0.022795935182642113</v>
      </c>
    </row>
    <row r="101" spans="1:25" s="36" customFormat="1" ht="19.5" customHeight="1">
      <c r="A101" s="361" t="s">
        <v>381</v>
      </c>
      <c r="B101" s="362">
        <v>1341</v>
      </c>
      <c r="C101" s="363">
        <v>1250</v>
      </c>
      <c r="D101" s="364">
        <v>0</v>
      </c>
      <c r="E101" s="363">
        <v>0</v>
      </c>
      <c r="F101" s="364">
        <f>SUM(B101:E101)</f>
        <v>2591</v>
      </c>
      <c r="G101" s="365">
        <f>F101/$F$9</f>
        <v>0.002484032588666829</v>
      </c>
      <c r="H101" s="362">
        <v>1518</v>
      </c>
      <c r="I101" s="363">
        <v>1336</v>
      </c>
      <c r="J101" s="364"/>
      <c r="K101" s="363"/>
      <c r="L101" s="364">
        <f>SUM(H101:K101)</f>
        <v>2854</v>
      </c>
      <c r="M101" s="366">
        <f>IF(ISERROR(F101/L101-1),"         /0",(F101/L101-1))</f>
        <v>-0.09215136650315348</v>
      </c>
      <c r="N101" s="362">
        <v>3482</v>
      </c>
      <c r="O101" s="363">
        <v>3171</v>
      </c>
      <c r="P101" s="364"/>
      <c r="Q101" s="363"/>
      <c r="R101" s="364">
        <f>SUM(N101:Q101)</f>
        <v>6653</v>
      </c>
      <c r="S101" s="365">
        <f>R101/$R$9</f>
        <v>0.0028112724715872598</v>
      </c>
      <c r="T101" s="376">
        <v>3304</v>
      </c>
      <c r="U101" s="363">
        <v>2788</v>
      </c>
      <c r="V101" s="364"/>
      <c r="W101" s="363"/>
      <c r="X101" s="364">
        <f>SUM(T101:W101)</f>
        <v>6092</v>
      </c>
      <c r="Y101" s="367">
        <f>IF(ISERROR(R101/X101-1),"         /0",(R101/X101-1))</f>
        <v>0.09208798424162845</v>
      </c>
    </row>
    <row r="102" spans="1:25" s="36" customFormat="1" ht="19.5" customHeight="1">
      <c r="A102" s="361" t="s">
        <v>382</v>
      </c>
      <c r="B102" s="362">
        <v>1295</v>
      </c>
      <c r="C102" s="363">
        <v>1017</v>
      </c>
      <c r="D102" s="364">
        <v>5</v>
      </c>
      <c r="E102" s="363">
        <v>0</v>
      </c>
      <c r="F102" s="364">
        <f>SUM(B102:E102)</f>
        <v>2317</v>
      </c>
      <c r="G102" s="365">
        <f>F102/$F$9</f>
        <v>0.002221344464662695</v>
      </c>
      <c r="H102" s="362">
        <v>863</v>
      </c>
      <c r="I102" s="363">
        <v>726</v>
      </c>
      <c r="J102" s="364"/>
      <c r="K102" s="363">
        <v>0</v>
      </c>
      <c r="L102" s="364">
        <f>SUM(H102:K102)</f>
        <v>1589</v>
      </c>
      <c r="M102" s="366">
        <f>IF(ISERROR(F102/L102-1),"         /0",(F102/L102-1))</f>
        <v>0.4581497797356828</v>
      </c>
      <c r="N102" s="362">
        <v>2473</v>
      </c>
      <c r="O102" s="363">
        <v>1697</v>
      </c>
      <c r="P102" s="364">
        <v>5</v>
      </c>
      <c r="Q102" s="363">
        <v>0</v>
      </c>
      <c r="R102" s="364">
        <f>SUM(N102:Q102)</f>
        <v>4175</v>
      </c>
      <c r="S102" s="365">
        <f>R102/$R$9</f>
        <v>0.0017641759460208643</v>
      </c>
      <c r="T102" s="376">
        <v>1781</v>
      </c>
      <c r="U102" s="363">
        <v>1311</v>
      </c>
      <c r="V102" s="364"/>
      <c r="W102" s="363">
        <v>0</v>
      </c>
      <c r="X102" s="364">
        <f>SUM(T102:W102)</f>
        <v>3092</v>
      </c>
      <c r="Y102" s="367">
        <f>IF(ISERROR(R102/X102-1),"         /0",(R102/X102-1))</f>
        <v>0.3502587322121604</v>
      </c>
    </row>
    <row r="103" spans="1:25" s="36" customFormat="1" ht="19.5" customHeight="1">
      <c r="A103" s="361" t="s">
        <v>383</v>
      </c>
      <c r="B103" s="362">
        <v>1123</v>
      </c>
      <c r="C103" s="363">
        <v>1158</v>
      </c>
      <c r="D103" s="364">
        <v>0</v>
      </c>
      <c r="E103" s="363">
        <v>1</v>
      </c>
      <c r="F103" s="364">
        <f>SUM(B103:E103)</f>
        <v>2282</v>
      </c>
      <c r="G103" s="365">
        <f>F103/$F$9</f>
        <v>0.0021877894123264003</v>
      </c>
      <c r="H103" s="362">
        <v>1207</v>
      </c>
      <c r="I103" s="363">
        <v>1069</v>
      </c>
      <c r="J103" s="364">
        <v>0</v>
      </c>
      <c r="K103" s="363">
        <v>6</v>
      </c>
      <c r="L103" s="364">
        <f>SUM(H103:K103)</f>
        <v>2282</v>
      </c>
      <c r="M103" s="366">
        <f>IF(ISERROR(F103/L103-1),"         /0",(F103/L103-1))</f>
        <v>0</v>
      </c>
      <c r="N103" s="362">
        <v>2638</v>
      </c>
      <c r="O103" s="363">
        <v>2602</v>
      </c>
      <c r="P103" s="364">
        <v>0</v>
      </c>
      <c r="Q103" s="363">
        <v>10</v>
      </c>
      <c r="R103" s="364">
        <f>SUM(N103:Q103)</f>
        <v>5250</v>
      </c>
      <c r="S103" s="365">
        <f>R103/$R$9</f>
        <v>0.0022184248423016855</v>
      </c>
      <c r="T103" s="376">
        <v>2590</v>
      </c>
      <c r="U103" s="363">
        <v>2246</v>
      </c>
      <c r="V103" s="364">
        <v>0</v>
      </c>
      <c r="W103" s="363">
        <v>10</v>
      </c>
      <c r="X103" s="364">
        <f>SUM(T103:W103)</f>
        <v>4846</v>
      </c>
      <c r="Y103" s="367">
        <f>IF(ISERROR(R103/X103-1),"         /0",(R103/X103-1))</f>
        <v>0.08336772595955422</v>
      </c>
    </row>
    <row r="104" spans="1:25" s="36" customFormat="1" ht="19.5" customHeight="1" thickBot="1">
      <c r="A104" s="368" t="s">
        <v>277</v>
      </c>
      <c r="B104" s="369">
        <v>14031</v>
      </c>
      <c r="C104" s="370">
        <v>12334</v>
      </c>
      <c r="D104" s="371">
        <v>20</v>
      </c>
      <c r="E104" s="370">
        <v>21</v>
      </c>
      <c r="F104" s="371">
        <f>SUM(B104:E104)</f>
        <v>26406</v>
      </c>
      <c r="G104" s="372">
        <f>F104/$F$9</f>
        <v>0.025315848914062637</v>
      </c>
      <c r="H104" s="369">
        <v>14892</v>
      </c>
      <c r="I104" s="370">
        <v>13457</v>
      </c>
      <c r="J104" s="371">
        <v>242</v>
      </c>
      <c r="K104" s="370">
        <v>309</v>
      </c>
      <c r="L104" s="371">
        <f>SUM(H104:K104)</f>
        <v>28900</v>
      </c>
      <c r="M104" s="373">
        <f>IF(ISERROR(F104/L104-1),"         /0",(F104/L104-1))</f>
        <v>-0.08629757785467129</v>
      </c>
      <c r="N104" s="369">
        <v>34103</v>
      </c>
      <c r="O104" s="370">
        <v>29193</v>
      </c>
      <c r="P104" s="371">
        <v>1584</v>
      </c>
      <c r="Q104" s="370">
        <v>1164</v>
      </c>
      <c r="R104" s="371">
        <f>SUM(N104:Q104)</f>
        <v>66044</v>
      </c>
      <c r="S104" s="372">
        <f>R104/$R$9</f>
        <v>0.027907361959042386</v>
      </c>
      <c r="T104" s="377">
        <v>35260</v>
      </c>
      <c r="U104" s="370">
        <v>30399</v>
      </c>
      <c r="V104" s="371">
        <v>1559</v>
      </c>
      <c r="W104" s="370">
        <v>1158</v>
      </c>
      <c r="X104" s="371">
        <f>SUM(T104:W104)</f>
        <v>68376</v>
      </c>
      <c r="Y104" s="374">
        <f>IF(ISERROR(R104/X104-1),"         /0",(R104/X104-1))</f>
        <v>-0.034105534105534074</v>
      </c>
    </row>
    <row r="105" spans="1:25" s="414" customFormat="1" ht="19.5" customHeight="1">
      <c r="A105" s="407" t="s">
        <v>49</v>
      </c>
      <c r="B105" s="408">
        <f>SUM(B106:B109)</f>
        <v>11879</v>
      </c>
      <c r="C105" s="409">
        <f>SUM(C106:C109)</f>
        <v>11883</v>
      </c>
      <c r="D105" s="410">
        <f>SUM(D106:D109)</f>
        <v>331</v>
      </c>
      <c r="E105" s="409">
        <f>SUM(E106:E109)</f>
        <v>81</v>
      </c>
      <c r="F105" s="410">
        <f>SUM(B105:E105)</f>
        <v>24174</v>
      </c>
      <c r="G105" s="411">
        <f>F105/$F$9</f>
        <v>0.023175995290788082</v>
      </c>
      <c r="H105" s="408">
        <f>SUM(H106:H109)</f>
        <v>9901</v>
      </c>
      <c r="I105" s="409">
        <f>SUM(I106:I109)</f>
        <v>11326</v>
      </c>
      <c r="J105" s="410">
        <f>SUM(J106:J109)</f>
        <v>773</v>
      </c>
      <c r="K105" s="409">
        <f>SUM(K106:K109)</f>
        <v>867</v>
      </c>
      <c r="L105" s="410">
        <f>SUM(H105:K105)</f>
        <v>22867</v>
      </c>
      <c r="M105" s="412">
        <f>IF(ISERROR(F105/L105-1),"         /0",(F105/L105-1))</f>
        <v>0.05715660121572563</v>
      </c>
      <c r="N105" s="408">
        <f>SUM(N106:N109)</f>
        <v>30127</v>
      </c>
      <c r="O105" s="409">
        <f>SUM(O106:O109)</f>
        <v>31618</v>
      </c>
      <c r="P105" s="410">
        <f>SUM(P106:P109)</f>
        <v>563</v>
      </c>
      <c r="Q105" s="409">
        <f>SUM(Q106:Q109)</f>
        <v>415</v>
      </c>
      <c r="R105" s="410">
        <f>SUM(N105:Q105)</f>
        <v>62723</v>
      </c>
      <c r="S105" s="411">
        <f>R105/$R$9</f>
        <v>0.026504049787369262</v>
      </c>
      <c r="T105" s="408">
        <f>SUM(T106:T109)</f>
        <v>23211</v>
      </c>
      <c r="U105" s="409">
        <f>SUM(U106:U109)</f>
        <v>26161</v>
      </c>
      <c r="V105" s="410">
        <f>SUM(V106:V109)</f>
        <v>2176</v>
      </c>
      <c r="W105" s="409">
        <f>SUM(W106:W109)</f>
        <v>2504</v>
      </c>
      <c r="X105" s="410">
        <f>SUM(T105:W105)</f>
        <v>54052</v>
      </c>
      <c r="Y105" s="413">
        <f>IF(ISERROR(R105/X105-1),"         /0",(R105/X105-1))</f>
        <v>0.16041959594464594</v>
      </c>
    </row>
    <row r="106" spans="1:25" ht="19.5" customHeight="1">
      <c r="A106" s="354" t="s">
        <v>384</v>
      </c>
      <c r="B106" s="355">
        <v>4772</v>
      </c>
      <c r="C106" s="356">
        <v>4656</v>
      </c>
      <c r="D106" s="357">
        <v>0</v>
      </c>
      <c r="E106" s="356">
        <v>0</v>
      </c>
      <c r="F106" s="357">
        <f>SUM(B106:E106)</f>
        <v>9428</v>
      </c>
      <c r="G106" s="358">
        <f>F106/$F$9</f>
        <v>0.009038772383616698</v>
      </c>
      <c r="H106" s="355">
        <v>3754</v>
      </c>
      <c r="I106" s="356">
        <v>4245</v>
      </c>
      <c r="J106" s="357"/>
      <c r="K106" s="356">
        <v>0</v>
      </c>
      <c r="L106" s="357">
        <f>SUM(H106:K106)</f>
        <v>7999</v>
      </c>
      <c r="M106" s="359">
        <f>IF(ISERROR(F106/L106-1),"         /0",(F106/L106-1))</f>
        <v>0.17864733091636453</v>
      </c>
      <c r="N106" s="355">
        <v>11763</v>
      </c>
      <c r="O106" s="356">
        <v>12623</v>
      </c>
      <c r="P106" s="357">
        <v>38</v>
      </c>
      <c r="Q106" s="356">
        <v>122</v>
      </c>
      <c r="R106" s="357">
        <f>SUM(N106:Q106)</f>
        <v>24546</v>
      </c>
      <c r="S106" s="358">
        <f>R106/$R$9</f>
        <v>0.010372086891264223</v>
      </c>
      <c r="T106" s="375">
        <v>8218</v>
      </c>
      <c r="U106" s="356">
        <v>9241</v>
      </c>
      <c r="V106" s="357">
        <v>8</v>
      </c>
      <c r="W106" s="356">
        <v>8</v>
      </c>
      <c r="X106" s="357">
        <f>SUM(T106:W106)</f>
        <v>17475</v>
      </c>
      <c r="Y106" s="360">
        <f>IF(ISERROR(R106/X106-1),"         /0",(R106/X106-1))</f>
        <v>0.4046351931330472</v>
      </c>
    </row>
    <row r="107" spans="1:25" ht="19.5" customHeight="1">
      <c r="A107" s="361" t="s">
        <v>385</v>
      </c>
      <c r="B107" s="362">
        <v>3679</v>
      </c>
      <c r="C107" s="363">
        <v>3106</v>
      </c>
      <c r="D107" s="364">
        <v>250</v>
      </c>
      <c r="E107" s="363">
        <v>0</v>
      </c>
      <c r="F107" s="364">
        <f>SUM(B107:E107)</f>
        <v>7035</v>
      </c>
      <c r="G107" s="365">
        <f>F107/$F$9</f>
        <v>0.006744565519595192</v>
      </c>
      <c r="H107" s="362">
        <v>1044</v>
      </c>
      <c r="I107" s="363">
        <v>1365</v>
      </c>
      <c r="J107" s="364">
        <v>446</v>
      </c>
      <c r="K107" s="363">
        <v>498</v>
      </c>
      <c r="L107" s="364">
        <f>SUM(H107:K107)</f>
        <v>3353</v>
      </c>
      <c r="M107" s="366">
        <f>IF(ISERROR(F107/L107-1),"         /0",(F107/L107-1))</f>
        <v>1.0981210855949897</v>
      </c>
      <c r="N107" s="362">
        <v>8775</v>
      </c>
      <c r="O107" s="363">
        <v>7925</v>
      </c>
      <c r="P107" s="364">
        <v>376</v>
      </c>
      <c r="Q107" s="363">
        <v>84</v>
      </c>
      <c r="R107" s="364">
        <f>SUM(N107:Q107)</f>
        <v>17160</v>
      </c>
      <c r="S107" s="365">
        <f>R107/$R$9</f>
        <v>0.007251080055980366</v>
      </c>
      <c r="T107" s="376">
        <v>2286</v>
      </c>
      <c r="U107" s="363">
        <v>3058</v>
      </c>
      <c r="V107" s="364">
        <v>1166</v>
      </c>
      <c r="W107" s="363">
        <v>1231</v>
      </c>
      <c r="X107" s="364">
        <f>SUM(T107:W107)</f>
        <v>7741</v>
      </c>
      <c r="Y107" s="367">
        <f>IF(ISERROR(R107/X107-1),"         /0",(R107/X107-1))</f>
        <v>1.2167678594496834</v>
      </c>
    </row>
    <row r="108" spans="1:25" ht="19.5" customHeight="1">
      <c r="A108" s="361" t="s">
        <v>386</v>
      </c>
      <c r="B108" s="362">
        <v>2148</v>
      </c>
      <c r="C108" s="363">
        <v>2640</v>
      </c>
      <c r="D108" s="364">
        <v>0</v>
      </c>
      <c r="E108" s="363">
        <v>0</v>
      </c>
      <c r="F108" s="364">
        <f>SUM(B108:E108)</f>
        <v>4788</v>
      </c>
      <c r="G108" s="365">
        <f>F108/$F$9</f>
        <v>0.004590331159605086</v>
      </c>
      <c r="H108" s="362">
        <v>2461</v>
      </c>
      <c r="I108" s="363">
        <v>3267</v>
      </c>
      <c r="J108" s="364">
        <v>75</v>
      </c>
      <c r="K108" s="363">
        <v>55</v>
      </c>
      <c r="L108" s="364">
        <f>SUM(H108:K108)</f>
        <v>5858</v>
      </c>
      <c r="M108" s="366">
        <f>IF(ISERROR(F108/L108-1),"         /0",(F108/L108-1))</f>
        <v>-0.18265619665414823</v>
      </c>
      <c r="N108" s="362">
        <v>5953</v>
      </c>
      <c r="O108" s="363">
        <v>7180</v>
      </c>
      <c r="P108" s="364">
        <v>0</v>
      </c>
      <c r="Q108" s="363">
        <v>0</v>
      </c>
      <c r="R108" s="364">
        <f>SUM(N108:Q108)</f>
        <v>13133</v>
      </c>
      <c r="S108" s="365">
        <f>R108/$R$9</f>
        <v>0.005549442562656768</v>
      </c>
      <c r="T108" s="376">
        <v>5577</v>
      </c>
      <c r="U108" s="363">
        <v>7694</v>
      </c>
      <c r="V108" s="364">
        <v>75</v>
      </c>
      <c r="W108" s="363">
        <v>170</v>
      </c>
      <c r="X108" s="364">
        <f>SUM(T108:W108)</f>
        <v>13516</v>
      </c>
      <c r="Y108" s="367">
        <f>IF(ISERROR(R108/X108-1),"         /0",(R108/X108-1))</f>
        <v>-0.028336786031370242</v>
      </c>
    </row>
    <row r="109" spans="1:25" ht="19.5" customHeight="1" thickBot="1">
      <c r="A109" s="361" t="s">
        <v>277</v>
      </c>
      <c r="B109" s="362">
        <v>1280</v>
      </c>
      <c r="C109" s="363">
        <v>1481</v>
      </c>
      <c r="D109" s="364">
        <v>81</v>
      </c>
      <c r="E109" s="363">
        <v>81</v>
      </c>
      <c r="F109" s="364">
        <f>SUM(B109:E109)</f>
        <v>2923</v>
      </c>
      <c r="G109" s="365">
        <f>F109/$F$9</f>
        <v>0.002802326227971108</v>
      </c>
      <c r="H109" s="362">
        <v>2642</v>
      </c>
      <c r="I109" s="363">
        <v>2449</v>
      </c>
      <c r="J109" s="364">
        <v>252</v>
      </c>
      <c r="K109" s="363">
        <v>314</v>
      </c>
      <c r="L109" s="364">
        <f>SUM(H109:K109)</f>
        <v>5657</v>
      </c>
      <c r="M109" s="366">
        <f>IF(ISERROR(F109/L109-1),"         /0",(F109/L109-1))</f>
        <v>-0.483295032702846</v>
      </c>
      <c r="N109" s="362">
        <v>3636</v>
      </c>
      <c r="O109" s="363">
        <v>3890</v>
      </c>
      <c r="P109" s="364">
        <v>149</v>
      </c>
      <c r="Q109" s="363">
        <v>209</v>
      </c>
      <c r="R109" s="364">
        <f>SUM(N109:Q109)</f>
        <v>7884</v>
      </c>
      <c r="S109" s="365">
        <f>R109/$R$9</f>
        <v>0.0033314402774679026</v>
      </c>
      <c r="T109" s="376">
        <v>7130</v>
      </c>
      <c r="U109" s="363">
        <v>6168</v>
      </c>
      <c r="V109" s="364">
        <v>927</v>
      </c>
      <c r="W109" s="363">
        <v>1095</v>
      </c>
      <c r="X109" s="364">
        <f>SUM(T109:W109)</f>
        <v>15320</v>
      </c>
      <c r="Y109" s="367">
        <f>IF(ISERROR(R109/X109-1),"         /0",(R109/X109-1))</f>
        <v>-0.48537859007832895</v>
      </c>
    </row>
    <row r="110" spans="1:25" ht="19.5" customHeight="1" thickBot="1">
      <c r="A110" s="57" t="s">
        <v>48</v>
      </c>
      <c r="B110" s="54">
        <v>2710</v>
      </c>
      <c r="C110" s="53">
        <v>2064</v>
      </c>
      <c r="D110" s="52">
        <v>0</v>
      </c>
      <c r="E110" s="53">
        <v>0</v>
      </c>
      <c r="F110" s="52">
        <f>SUM(B110:E110)</f>
        <v>4774</v>
      </c>
      <c r="G110" s="55">
        <f>F110/$F$9</f>
        <v>0.004576909138670568</v>
      </c>
      <c r="H110" s="54">
        <v>2341</v>
      </c>
      <c r="I110" s="53">
        <v>1957</v>
      </c>
      <c r="J110" s="52">
        <v>14</v>
      </c>
      <c r="K110" s="53">
        <v>10</v>
      </c>
      <c r="L110" s="52">
        <f>SUM(H110:K110)</f>
        <v>4322</v>
      </c>
      <c r="M110" s="56">
        <f>IF(ISERROR(F110/L110-1),"         /0",(F110/L110-1))</f>
        <v>0.10458121240166585</v>
      </c>
      <c r="N110" s="54">
        <v>5724</v>
      </c>
      <c r="O110" s="53">
        <v>5131</v>
      </c>
      <c r="P110" s="52"/>
      <c r="Q110" s="53"/>
      <c r="R110" s="52">
        <f>SUM(N110:Q110)</f>
        <v>10855</v>
      </c>
      <c r="S110" s="55">
        <f>R110/$R$9</f>
        <v>0.004586857459654247</v>
      </c>
      <c r="T110" s="54">
        <v>4815</v>
      </c>
      <c r="U110" s="53">
        <v>4618</v>
      </c>
      <c r="V110" s="52">
        <v>14</v>
      </c>
      <c r="W110" s="53">
        <v>10</v>
      </c>
      <c r="X110" s="52">
        <f>SUM(T110:W110)</f>
        <v>9457</v>
      </c>
      <c r="Y110" s="49">
        <f>IF(ISERROR(R110/X110-1),"         /0",(R110/X110-1))</f>
        <v>0.1478270064502485</v>
      </c>
    </row>
    <row r="111" ht="15" thickTop="1">
      <c r="A111" s="13"/>
    </row>
    <row r="112" ht="14.25">
      <c r="A112" s="13" t="s">
        <v>47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111:Y65536 M111:M65536 Y3 M3 M5:M8 Y5:Y8">
    <cfRule type="cellIs" priority="1" dxfId="103" operator="lessThan" stopIfTrue="1">
      <formula>0</formula>
    </cfRule>
  </conditionalFormatting>
  <conditionalFormatting sqref="M9:M110 Y9:Y110">
    <cfRule type="cellIs" priority="2" dxfId="103" operator="lessThan" stopIfTrue="1">
      <formula>0</formula>
    </cfRule>
    <cfRule type="cellIs" priority="3" dxfId="105" operator="greaterThanOrEqual" stopIfTrue="1">
      <formula>0</formula>
    </cfRule>
  </conditionalFormatting>
  <hyperlinks>
    <hyperlink ref="X1" location="INDICE!A1" display="I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53"/>
  <sheetViews>
    <sheetView showGridLines="0" zoomScale="80" zoomScaleNormal="80" zoomScalePageLayoutView="0" workbookViewId="0" topLeftCell="A1">
      <selection activeCell="A9" sqref="A9:IV9"/>
    </sheetView>
  </sheetViews>
  <sheetFormatPr defaultColWidth="8.00390625" defaultRowHeight="15"/>
  <cols>
    <col min="1" max="1" width="19.57421875" style="23" customWidth="1"/>
    <col min="2" max="2" width="9.421875" style="23" bestFit="1" customWidth="1"/>
    <col min="3" max="3" width="10.7109375" style="23" customWidth="1"/>
    <col min="4" max="4" width="9.421875" style="23" customWidth="1"/>
    <col min="5" max="5" width="10.8515625" style="23" customWidth="1"/>
    <col min="6" max="6" width="11.140625" style="23" customWidth="1"/>
    <col min="7" max="7" width="10.00390625" style="23" bestFit="1" customWidth="1"/>
    <col min="8" max="8" width="10.421875" style="23" customWidth="1"/>
    <col min="9" max="9" width="10.8515625" style="23" customWidth="1"/>
    <col min="10" max="10" width="8.57421875" style="23" customWidth="1"/>
    <col min="11" max="11" width="10.421875" style="23" customWidth="1"/>
    <col min="12" max="12" width="11.00390625" style="23" customWidth="1"/>
    <col min="13" max="13" width="10.57421875" style="23" bestFit="1" customWidth="1"/>
    <col min="14" max="14" width="12.421875" style="23" customWidth="1"/>
    <col min="15" max="15" width="11.140625" style="23" bestFit="1" customWidth="1"/>
    <col min="16" max="16" width="10.00390625" style="23" customWidth="1"/>
    <col min="17" max="17" width="10.8515625" style="23" customWidth="1"/>
    <col min="18" max="18" width="12.421875" style="23" customWidth="1"/>
    <col min="19" max="19" width="11.28125" style="23" bestFit="1" customWidth="1"/>
    <col min="20" max="21" width="12.421875" style="23" customWidth="1"/>
    <col min="22" max="22" width="10.8515625" style="23" customWidth="1"/>
    <col min="23" max="23" width="11.00390625" style="23" customWidth="1"/>
    <col min="24" max="24" width="12.7109375" style="23" bestFit="1" customWidth="1"/>
    <col min="25" max="25" width="9.8515625" style="23" bestFit="1" customWidth="1"/>
    <col min="26" max="16384" width="8.00390625" style="23" customWidth="1"/>
  </cols>
  <sheetData>
    <row r="1" spans="24:25" ht="16.5">
      <c r="X1" s="600" t="s">
        <v>26</v>
      </c>
      <c r="Y1" s="600"/>
    </row>
    <row r="2" ht="5.25" customHeight="1" thickBot="1"/>
    <row r="3" spans="1:25" ht="24.75" customHeight="1" thickTop="1">
      <c r="A3" s="689" t="s">
        <v>58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1"/>
    </row>
    <row r="4" spans="1:25" ht="21" customHeight="1" thickBot="1">
      <c r="A4" s="698" t="s">
        <v>57</v>
      </c>
      <c r="B4" s="699"/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699"/>
      <c r="P4" s="699"/>
      <c r="Q4" s="699"/>
      <c r="R4" s="699"/>
      <c r="S4" s="699"/>
      <c r="T4" s="699"/>
      <c r="U4" s="699"/>
      <c r="V4" s="699"/>
      <c r="W4" s="699"/>
      <c r="X4" s="699"/>
      <c r="Y4" s="700"/>
    </row>
    <row r="5" spans="1:25" s="48" customFormat="1" ht="17.25" customHeight="1" thickBot="1" thickTop="1">
      <c r="A5" s="635" t="s">
        <v>56</v>
      </c>
      <c r="B5" s="682" t="s">
        <v>33</v>
      </c>
      <c r="C5" s="683"/>
      <c r="D5" s="683"/>
      <c r="E5" s="683"/>
      <c r="F5" s="683"/>
      <c r="G5" s="683"/>
      <c r="H5" s="683"/>
      <c r="I5" s="683"/>
      <c r="J5" s="684"/>
      <c r="K5" s="684"/>
      <c r="L5" s="684"/>
      <c r="M5" s="685"/>
      <c r="N5" s="682" t="s">
        <v>32</v>
      </c>
      <c r="O5" s="683"/>
      <c r="P5" s="683"/>
      <c r="Q5" s="683"/>
      <c r="R5" s="683"/>
      <c r="S5" s="683"/>
      <c r="T5" s="683"/>
      <c r="U5" s="683"/>
      <c r="V5" s="683"/>
      <c r="W5" s="683"/>
      <c r="X5" s="683"/>
      <c r="Y5" s="686"/>
    </row>
    <row r="6" spans="1:25" s="30" customFormat="1" ht="26.25" customHeight="1">
      <c r="A6" s="636"/>
      <c r="B6" s="701" t="s">
        <v>154</v>
      </c>
      <c r="C6" s="702"/>
      <c r="D6" s="702"/>
      <c r="E6" s="702"/>
      <c r="F6" s="702"/>
      <c r="G6" s="679" t="s">
        <v>31</v>
      </c>
      <c r="H6" s="701" t="s">
        <v>155</v>
      </c>
      <c r="I6" s="702"/>
      <c r="J6" s="702"/>
      <c r="K6" s="702"/>
      <c r="L6" s="702"/>
      <c r="M6" s="676" t="s">
        <v>30</v>
      </c>
      <c r="N6" s="701" t="s">
        <v>156</v>
      </c>
      <c r="O6" s="702"/>
      <c r="P6" s="702"/>
      <c r="Q6" s="702"/>
      <c r="R6" s="702"/>
      <c r="S6" s="679" t="s">
        <v>31</v>
      </c>
      <c r="T6" s="701" t="s">
        <v>157</v>
      </c>
      <c r="U6" s="702"/>
      <c r="V6" s="702"/>
      <c r="W6" s="702"/>
      <c r="X6" s="702"/>
      <c r="Y6" s="692" t="s">
        <v>30</v>
      </c>
    </row>
    <row r="7" spans="1:25" s="25" customFormat="1" ht="26.25" customHeight="1">
      <c r="A7" s="637"/>
      <c r="B7" s="697" t="s">
        <v>20</v>
      </c>
      <c r="C7" s="696"/>
      <c r="D7" s="695" t="s">
        <v>19</v>
      </c>
      <c r="E7" s="696"/>
      <c r="F7" s="687" t="s">
        <v>15</v>
      </c>
      <c r="G7" s="680"/>
      <c r="H7" s="697" t="s">
        <v>20</v>
      </c>
      <c r="I7" s="696"/>
      <c r="J7" s="695" t="s">
        <v>19</v>
      </c>
      <c r="K7" s="696"/>
      <c r="L7" s="687" t="s">
        <v>15</v>
      </c>
      <c r="M7" s="677"/>
      <c r="N7" s="697" t="s">
        <v>20</v>
      </c>
      <c r="O7" s="696"/>
      <c r="P7" s="695" t="s">
        <v>19</v>
      </c>
      <c r="Q7" s="696"/>
      <c r="R7" s="687" t="s">
        <v>15</v>
      </c>
      <c r="S7" s="680"/>
      <c r="T7" s="697" t="s">
        <v>20</v>
      </c>
      <c r="U7" s="696"/>
      <c r="V7" s="695" t="s">
        <v>19</v>
      </c>
      <c r="W7" s="696"/>
      <c r="X7" s="687" t="s">
        <v>15</v>
      </c>
      <c r="Y7" s="693"/>
    </row>
    <row r="8" spans="1:25" s="44" customFormat="1" ht="15" thickBot="1">
      <c r="A8" s="638"/>
      <c r="B8" s="47" t="s">
        <v>17</v>
      </c>
      <c r="C8" s="45" t="s">
        <v>16</v>
      </c>
      <c r="D8" s="46" t="s">
        <v>17</v>
      </c>
      <c r="E8" s="45" t="s">
        <v>16</v>
      </c>
      <c r="F8" s="688"/>
      <c r="G8" s="681"/>
      <c r="H8" s="47" t="s">
        <v>17</v>
      </c>
      <c r="I8" s="45" t="s">
        <v>16</v>
      </c>
      <c r="J8" s="46" t="s">
        <v>17</v>
      </c>
      <c r="K8" s="45" t="s">
        <v>16</v>
      </c>
      <c r="L8" s="688"/>
      <c r="M8" s="678"/>
      <c r="N8" s="47" t="s">
        <v>17</v>
      </c>
      <c r="O8" s="45" t="s">
        <v>16</v>
      </c>
      <c r="P8" s="46" t="s">
        <v>17</v>
      </c>
      <c r="Q8" s="45" t="s">
        <v>16</v>
      </c>
      <c r="R8" s="688"/>
      <c r="S8" s="681"/>
      <c r="T8" s="47" t="s">
        <v>17</v>
      </c>
      <c r="U8" s="45" t="s">
        <v>16</v>
      </c>
      <c r="V8" s="46" t="s">
        <v>17</v>
      </c>
      <c r="W8" s="45" t="s">
        <v>16</v>
      </c>
      <c r="X8" s="688"/>
      <c r="Y8" s="694"/>
    </row>
    <row r="9" spans="1:25" s="209" customFormat="1" ht="18" customHeight="1" thickBot="1" thickTop="1">
      <c r="A9" s="541" t="s">
        <v>22</v>
      </c>
      <c r="B9" s="542">
        <f>B10+B14+B25+B37+B47+B51</f>
        <v>518777</v>
      </c>
      <c r="C9" s="543">
        <f>C10+C14+C25+C37+C47+C51</f>
        <v>521048</v>
      </c>
      <c r="D9" s="544">
        <f>D10+D14+D25+D37+D47+D51</f>
        <v>1709</v>
      </c>
      <c r="E9" s="545">
        <f>E10+E14+E25+E37+E47+E51</f>
        <v>1528</v>
      </c>
      <c r="F9" s="546">
        <f aca="true" t="shared" si="0" ref="F9:F51">SUM(B9:E9)</f>
        <v>1043062</v>
      </c>
      <c r="G9" s="547">
        <f aca="true" t="shared" si="1" ref="G9:G51">F9/$F$9</f>
        <v>1</v>
      </c>
      <c r="H9" s="542">
        <f>H10+H14+H25+H37+H47+H51</f>
        <v>476070</v>
      </c>
      <c r="I9" s="543">
        <f>I10+I14+I25+I37+I47+I51</f>
        <v>461097</v>
      </c>
      <c r="J9" s="544">
        <f>J10+J14+J25+J37+J47+J51</f>
        <v>8368</v>
      </c>
      <c r="K9" s="545">
        <f>K10+K14+K25+K37+K47+K51</f>
        <v>8469</v>
      </c>
      <c r="L9" s="546">
        <f aca="true" t="shared" si="2" ref="L9:L51">SUM(H9:K9)</f>
        <v>954004</v>
      </c>
      <c r="M9" s="548">
        <f aca="true" t="shared" si="3" ref="M9:M51">IF(ISERROR(F9/L9-1),"         /0",(F9/L9-1))</f>
        <v>0.09335180984566094</v>
      </c>
      <c r="N9" s="542">
        <f>N10+N14+N25+N37+N47+N51</f>
        <v>1174807</v>
      </c>
      <c r="O9" s="543">
        <f>O10+O14+O25+O37+O47+O51</f>
        <v>1175098</v>
      </c>
      <c r="P9" s="544">
        <f>P10+P14+P25+P37+P47+P51</f>
        <v>8202</v>
      </c>
      <c r="Q9" s="545">
        <f>Q10+Q14+Q25+Q37+Q47+Q51</f>
        <v>8437</v>
      </c>
      <c r="R9" s="546">
        <f aca="true" t="shared" si="4" ref="R9:R51">SUM(N9:Q9)</f>
        <v>2366544</v>
      </c>
      <c r="S9" s="547">
        <f aca="true" t="shared" si="5" ref="S9:S51">R9/$R$9</f>
        <v>1</v>
      </c>
      <c r="T9" s="542">
        <f>T10+T14+T25+T37+T47+T51</f>
        <v>1058610</v>
      </c>
      <c r="U9" s="543">
        <f>U10+U14+U25+U37+U47+U51</f>
        <v>1038799</v>
      </c>
      <c r="V9" s="544">
        <f>V10+V14+V25+V37+V47+V51</f>
        <v>17905</v>
      </c>
      <c r="W9" s="545">
        <f>W10+W14+W25+W37+W47+W51</f>
        <v>17817</v>
      </c>
      <c r="X9" s="546">
        <f aca="true" t="shared" si="6" ref="X9:X51">SUM(T9:W9)</f>
        <v>2133131</v>
      </c>
      <c r="Y9" s="549">
        <f>IF(ISERROR(R9/X9-1),"         /0",(R9/X9-1))</f>
        <v>0.10942272181127177</v>
      </c>
    </row>
    <row r="10" spans="1:25" s="58" customFormat="1" ht="19.5" customHeight="1">
      <c r="A10" s="67" t="s">
        <v>53</v>
      </c>
      <c r="B10" s="64">
        <f>SUM(B11:B13)</f>
        <v>141889</v>
      </c>
      <c r="C10" s="63">
        <f>SUM(C11:C13)</f>
        <v>155254</v>
      </c>
      <c r="D10" s="62">
        <f>SUM(D11:D13)</f>
        <v>606</v>
      </c>
      <c r="E10" s="61">
        <f>SUM(E11:E13)</f>
        <v>548</v>
      </c>
      <c r="F10" s="60">
        <f t="shared" si="0"/>
        <v>298297</v>
      </c>
      <c r="G10" s="65">
        <f t="shared" si="1"/>
        <v>0.2859820413359896</v>
      </c>
      <c r="H10" s="64">
        <f>SUM(H11:H13)</f>
        <v>127533</v>
      </c>
      <c r="I10" s="63">
        <f>SUM(I11:I13)</f>
        <v>128012</v>
      </c>
      <c r="J10" s="62">
        <f>SUM(J11:J13)</f>
        <v>543</v>
      </c>
      <c r="K10" s="61">
        <f>SUM(K11:K13)</f>
        <v>343</v>
      </c>
      <c r="L10" s="60">
        <f t="shared" si="2"/>
        <v>256431</v>
      </c>
      <c r="M10" s="66">
        <f t="shared" si="3"/>
        <v>0.16326419192687314</v>
      </c>
      <c r="N10" s="64">
        <f>SUM(N11:N13)</f>
        <v>339826</v>
      </c>
      <c r="O10" s="63">
        <f>SUM(O11:O13)</f>
        <v>350135</v>
      </c>
      <c r="P10" s="62">
        <f>SUM(P11:P13)</f>
        <v>1322</v>
      </c>
      <c r="Q10" s="61">
        <f>SUM(Q11:Q13)</f>
        <v>1345</v>
      </c>
      <c r="R10" s="60">
        <f t="shared" si="4"/>
        <v>692628</v>
      </c>
      <c r="S10" s="65">
        <f t="shared" si="5"/>
        <v>0.2926748879378537</v>
      </c>
      <c r="T10" s="64">
        <f>SUM(T11:T13)</f>
        <v>289815</v>
      </c>
      <c r="U10" s="63">
        <f>SUM(U11:U13)</f>
        <v>290591</v>
      </c>
      <c r="V10" s="62">
        <f>SUM(V11:V13)</f>
        <v>1097</v>
      </c>
      <c r="W10" s="61">
        <f>SUM(W11:W13)</f>
        <v>1222</v>
      </c>
      <c r="X10" s="60">
        <f t="shared" si="6"/>
        <v>582725</v>
      </c>
      <c r="Y10" s="96">
        <f aca="true" t="shared" si="7" ref="Y10:Y51">IF(ISERROR(R10/X10-1),"         /0",IF(R10/X10&gt;5,"  *  ",(R10/X10-1)))</f>
        <v>0.1886018276202326</v>
      </c>
    </row>
    <row r="11" spans="1:25" ht="19.5" customHeight="1">
      <c r="A11" s="354" t="s">
        <v>387</v>
      </c>
      <c r="B11" s="355">
        <v>130812</v>
      </c>
      <c r="C11" s="356">
        <v>144592</v>
      </c>
      <c r="D11" s="357">
        <v>51</v>
      </c>
      <c r="E11" s="378">
        <v>6</v>
      </c>
      <c r="F11" s="379">
        <f t="shared" si="0"/>
        <v>275461</v>
      </c>
      <c r="G11" s="358">
        <f t="shared" si="1"/>
        <v>0.264088807760229</v>
      </c>
      <c r="H11" s="355">
        <v>118744</v>
      </c>
      <c r="I11" s="356">
        <v>119679</v>
      </c>
      <c r="J11" s="357">
        <v>543</v>
      </c>
      <c r="K11" s="378">
        <v>343</v>
      </c>
      <c r="L11" s="379">
        <f t="shared" si="2"/>
        <v>239309</v>
      </c>
      <c r="M11" s="380">
        <f t="shared" si="3"/>
        <v>0.15106828410130846</v>
      </c>
      <c r="N11" s="355">
        <v>313304</v>
      </c>
      <c r="O11" s="356">
        <v>326259</v>
      </c>
      <c r="P11" s="357">
        <v>208</v>
      </c>
      <c r="Q11" s="378">
        <v>294</v>
      </c>
      <c r="R11" s="379">
        <f t="shared" si="4"/>
        <v>640065</v>
      </c>
      <c r="S11" s="358">
        <f t="shared" si="5"/>
        <v>0.2704640184167292</v>
      </c>
      <c r="T11" s="375">
        <v>269008</v>
      </c>
      <c r="U11" s="356">
        <v>272014</v>
      </c>
      <c r="V11" s="357">
        <v>1096</v>
      </c>
      <c r="W11" s="378">
        <v>1222</v>
      </c>
      <c r="X11" s="379">
        <f t="shared" si="6"/>
        <v>543340</v>
      </c>
      <c r="Y11" s="360">
        <f t="shared" si="7"/>
        <v>0.1780192881068945</v>
      </c>
    </row>
    <row r="12" spans="1:25" ht="19.5" customHeight="1">
      <c r="A12" s="361" t="s">
        <v>388</v>
      </c>
      <c r="B12" s="362">
        <v>9017</v>
      </c>
      <c r="C12" s="363">
        <v>8592</v>
      </c>
      <c r="D12" s="364">
        <v>555</v>
      </c>
      <c r="E12" s="381">
        <v>542</v>
      </c>
      <c r="F12" s="382">
        <f t="shared" si="0"/>
        <v>18706</v>
      </c>
      <c r="G12" s="365">
        <f t="shared" si="1"/>
        <v>0.017933737400077848</v>
      </c>
      <c r="H12" s="362">
        <v>6841</v>
      </c>
      <c r="I12" s="363">
        <v>6082</v>
      </c>
      <c r="J12" s="364"/>
      <c r="K12" s="381"/>
      <c r="L12" s="382">
        <f t="shared" si="2"/>
        <v>12923</v>
      </c>
      <c r="M12" s="383">
        <f t="shared" si="3"/>
        <v>0.44749671128994817</v>
      </c>
      <c r="N12" s="362">
        <v>21572</v>
      </c>
      <c r="O12" s="363">
        <v>19292</v>
      </c>
      <c r="P12" s="364">
        <v>1113</v>
      </c>
      <c r="Q12" s="381">
        <v>1051</v>
      </c>
      <c r="R12" s="382">
        <f t="shared" si="4"/>
        <v>43028</v>
      </c>
      <c r="S12" s="365">
        <f t="shared" si="5"/>
        <v>0.018181787450391795</v>
      </c>
      <c r="T12" s="376">
        <v>16293</v>
      </c>
      <c r="U12" s="363">
        <v>13885</v>
      </c>
      <c r="V12" s="364"/>
      <c r="W12" s="381">
        <v>0</v>
      </c>
      <c r="X12" s="382">
        <f t="shared" si="6"/>
        <v>30178</v>
      </c>
      <c r="Y12" s="367">
        <f t="shared" si="7"/>
        <v>0.42580687918351123</v>
      </c>
    </row>
    <row r="13" spans="1:25" ht="19.5" customHeight="1" thickBot="1">
      <c r="A13" s="368" t="s">
        <v>389</v>
      </c>
      <c r="B13" s="369">
        <v>2060</v>
      </c>
      <c r="C13" s="370">
        <v>2070</v>
      </c>
      <c r="D13" s="371">
        <v>0</v>
      </c>
      <c r="E13" s="384">
        <v>0</v>
      </c>
      <c r="F13" s="385">
        <f t="shared" si="0"/>
        <v>4130</v>
      </c>
      <c r="G13" s="372">
        <f t="shared" si="1"/>
        <v>0.0039594961756827494</v>
      </c>
      <c r="H13" s="369">
        <v>1948</v>
      </c>
      <c r="I13" s="370">
        <v>2251</v>
      </c>
      <c r="J13" s="371"/>
      <c r="K13" s="384">
        <v>0</v>
      </c>
      <c r="L13" s="385">
        <f t="shared" si="2"/>
        <v>4199</v>
      </c>
      <c r="M13" s="386">
        <f t="shared" si="3"/>
        <v>-0.016432483924743946</v>
      </c>
      <c r="N13" s="369">
        <v>4950</v>
      </c>
      <c r="O13" s="370">
        <v>4584</v>
      </c>
      <c r="P13" s="371">
        <v>1</v>
      </c>
      <c r="Q13" s="384">
        <v>0</v>
      </c>
      <c r="R13" s="385">
        <f t="shared" si="4"/>
        <v>9535</v>
      </c>
      <c r="S13" s="372">
        <f t="shared" si="5"/>
        <v>0.00402908207073268</v>
      </c>
      <c r="T13" s="377">
        <v>4514</v>
      </c>
      <c r="U13" s="370">
        <v>4692</v>
      </c>
      <c r="V13" s="371">
        <v>1</v>
      </c>
      <c r="W13" s="384">
        <v>0</v>
      </c>
      <c r="X13" s="385">
        <f t="shared" si="6"/>
        <v>9207</v>
      </c>
      <c r="Y13" s="374">
        <f t="shared" si="7"/>
        <v>0.035625067883132466</v>
      </c>
    </row>
    <row r="14" spans="1:25" s="58" customFormat="1" ht="19.5" customHeight="1">
      <c r="A14" s="67" t="s">
        <v>52</v>
      </c>
      <c r="B14" s="64">
        <f>SUM(B15:B24)</f>
        <v>148108</v>
      </c>
      <c r="C14" s="63">
        <f>SUM(C15:C24)</f>
        <v>141791</v>
      </c>
      <c r="D14" s="62">
        <f>SUM(D15:D24)</f>
        <v>466</v>
      </c>
      <c r="E14" s="61">
        <f>SUM(E15:E24)</f>
        <v>665</v>
      </c>
      <c r="F14" s="60">
        <f t="shared" si="0"/>
        <v>291030</v>
      </c>
      <c r="G14" s="65">
        <f t="shared" si="1"/>
        <v>0.27901505375519386</v>
      </c>
      <c r="H14" s="64">
        <f>SUM(H15:H24)</f>
        <v>131311</v>
      </c>
      <c r="I14" s="63">
        <f>SUM(I15:I24)</f>
        <v>125841</v>
      </c>
      <c r="J14" s="62">
        <f>SUM(J15:J24)</f>
        <v>4668</v>
      </c>
      <c r="K14" s="61">
        <f>SUM(K15:K24)</f>
        <v>5028</v>
      </c>
      <c r="L14" s="60">
        <f t="shared" si="2"/>
        <v>266848</v>
      </c>
      <c r="M14" s="66">
        <f t="shared" si="3"/>
        <v>0.09062087780309391</v>
      </c>
      <c r="N14" s="64">
        <f>SUM(N15:N24)</f>
        <v>308700</v>
      </c>
      <c r="O14" s="63">
        <f>SUM(O15:O24)</f>
        <v>309091</v>
      </c>
      <c r="P14" s="62">
        <f>SUM(P15:P24)</f>
        <v>1716</v>
      </c>
      <c r="Q14" s="61">
        <f>SUM(Q15:Q24)</f>
        <v>2380</v>
      </c>
      <c r="R14" s="60">
        <f t="shared" si="4"/>
        <v>621887</v>
      </c>
      <c r="S14" s="65">
        <f t="shared" si="5"/>
        <v>0.26278277521989873</v>
      </c>
      <c r="T14" s="64">
        <f>SUM(T15:T24)</f>
        <v>278648</v>
      </c>
      <c r="U14" s="63">
        <f>SUM(U15:U24)</f>
        <v>279713</v>
      </c>
      <c r="V14" s="62">
        <f>SUM(V15:V24)</f>
        <v>9067</v>
      </c>
      <c r="W14" s="61">
        <f>SUM(W15:W24)</f>
        <v>9294</v>
      </c>
      <c r="X14" s="60">
        <f t="shared" si="6"/>
        <v>576722</v>
      </c>
      <c r="Y14" s="59">
        <f t="shared" si="7"/>
        <v>0.07831329479367866</v>
      </c>
    </row>
    <row r="15" spans="1:25" ht="19.5" customHeight="1">
      <c r="A15" s="354" t="s">
        <v>390</v>
      </c>
      <c r="B15" s="355">
        <v>41353</v>
      </c>
      <c r="C15" s="356">
        <v>34799</v>
      </c>
      <c r="D15" s="357">
        <v>3</v>
      </c>
      <c r="E15" s="378">
        <v>3</v>
      </c>
      <c r="F15" s="379">
        <f t="shared" si="0"/>
        <v>76158</v>
      </c>
      <c r="G15" s="358">
        <f t="shared" si="1"/>
        <v>0.07301387645221473</v>
      </c>
      <c r="H15" s="355">
        <v>32314</v>
      </c>
      <c r="I15" s="356">
        <v>28533</v>
      </c>
      <c r="J15" s="357">
        <v>148</v>
      </c>
      <c r="K15" s="378">
        <v>5</v>
      </c>
      <c r="L15" s="379">
        <f t="shared" si="2"/>
        <v>61000</v>
      </c>
      <c r="M15" s="380">
        <f t="shared" si="3"/>
        <v>0.24849180327868847</v>
      </c>
      <c r="N15" s="355">
        <v>91666</v>
      </c>
      <c r="O15" s="356">
        <v>85764</v>
      </c>
      <c r="P15" s="357">
        <v>5</v>
      </c>
      <c r="Q15" s="378">
        <v>3</v>
      </c>
      <c r="R15" s="379">
        <f t="shared" si="4"/>
        <v>177438</v>
      </c>
      <c r="S15" s="358">
        <f t="shared" si="5"/>
        <v>0.07497768898444314</v>
      </c>
      <c r="T15" s="375">
        <v>67402</v>
      </c>
      <c r="U15" s="356">
        <v>62682</v>
      </c>
      <c r="V15" s="357">
        <v>148</v>
      </c>
      <c r="W15" s="378">
        <v>7</v>
      </c>
      <c r="X15" s="379">
        <f t="shared" si="6"/>
        <v>130239</v>
      </c>
      <c r="Y15" s="360">
        <f t="shared" si="7"/>
        <v>0.3624029668532467</v>
      </c>
    </row>
    <row r="16" spans="1:25" ht="19.5" customHeight="1">
      <c r="A16" s="361" t="s">
        <v>391</v>
      </c>
      <c r="B16" s="362">
        <v>31169</v>
      </c>
      <c r="C16" s="363">
        <v>32969</v>
      </c>
      <c r="D16" s="364">
        <v>284</v>
      </c>
      <c r="E16" s="381">
        <v>250</v>
      </c>
      <c r="F16" s="382">
        <f t="shared" si="0"/>
        <v>64672</v>
      </c>
      <c r="G16" s="365">
        <f t="shared" si="1"/>
        <v>0.06200206699122392</v>
      </c>
      <c r="H16" s="362">
        <v>25362</v>
      </c>
      <c r="I16" s="363">
        <v>26756</v>
      </c>
      <c r="J16" s="364">
        <v>2239</v>
      </c>
      <c r="K16" s="381">
        <v>2729</v>
      </c>
      <c r="L16" s="382">
        <f t="shared" si="2"/>
        <v>57086</v>
      </c>
      <c r="M16" s="383">
        <f t="shared" si="3"/>
        <v>0.13288722278667264</v>
      </c>
      <c r="N16" s="362">
        <v>58181</v>
      </c>
      <c r="O16" s="363">
        <v>63525</v>
      </c>
      <c r="P16" s="364">
        <v>400</v>
      </c>
      <c r="Q16" s="381">
        <v>364</v>
      </c>
      <c r="R16" s="382">
        <f t="shared" si="4"/>
        <v>122470</v>
      </c>
      <c r="S16" s="365">
        <f t="shared" si="5"/>
        <v>0.05175056960698808</v>
      </c>
      <c r="T16" s="376">
        <v>52667</v>
      </c>
      <c r="U16" s="363">
        <v>55903</v>
      </c>
      <c r="V16" s="364">
        <v>2664</v>
      </c>
      <c r="W16" s="381">
        <v>3216</v>
      </c>
      <c r="X16" s="382">
        <f t="shared" si="6"/>
        <v>114450</v>
      </c>
      <c r="Y16" s="367">
        <f t="shared" si="7"/>
        <v>0.07007426823940577</v>
      </c>
    </row>
    <row r="17" spans="1:25" ht="19.5" customHeight="1">
      <c r="A17" s="361" t="s">
        <v>392</v>
      </c>
      <c r="B17" s="362">
        <v>24135</v>
      </c>
      <c r="C17" s="363">
        <v>23047</v>
      </c>
      <c r="D17" s="364">
        <v>125</v>
      </c>
      <c r="E17" s="381">
        <v>113</v>
      </c>
      <c r="F17" s="382">
        <f t="shared" si="0"/>
        <v>47420</v>
      </c>
      <c r="G17" s="365">
        <f t="shared" si="1"/>
        <v>0.04546230233677385</v>
      </c>
      <c r="H17" s="362">
        <v>21130</v>
      </c>
      <c r="I17" s="363">
        <v>20132</v>
      </c>
      <c r="J17" s="364">
        <v>68</v>
      </c>
      <c r="K17" s="381">
        <v>52</v>
      </c>
      <c r="L17" s="382">
        <f t="shared" si="2"/>
        <v>41382</v>
      </c>
      <c r="M17" s="383">
        <f t="shared" si="3"/>
        <v>0.14590884925813152</v>
      </c>
      <c r="N17" s="362">
        <v>50828</v>
      </c>
      <c r="O17" s="363">
        <v>48654</v>
      </c>
      <c r="P17" s="364">
        <v>134</v>
      </c>
      <c r="Q17" s="381">
        <v>121</v>
      </c>
      <c r="R17" s="382">
        <f t="shared" si="4"/>
        <v>99737</v>
      </c>
      <c r="S17" s="365">
        <f t="shared" si="5"/>
        <v>0.04214457876126537</v>
      </c>
      <c r="T17" s="376">
        <v>46161</v>
      </c>
      <c r="U17" s="363">
        <v>46129</v>
      </c>
      <c r="V17" s="364">
        <v>82</v>
      </c>
      <c r="W17" s="381">
        <v>56</v>
      </c>
      <c r="X17" s="382">
        <f t="shared" si="6"/>
        <v>92428</v>
      </c>
      <c r="Y17" s="367">
        <f t="shared" si="7"/>
        <v>0.07907776864153715</v>
      </c>
    </row>
    <row r="18" spans="1:25" ht="19.5" customHeight="1">
      <c r="A18" s="361" t="s">
        <v>393</v>
      </c>
      <c r="B18" s="362">
        <v>19290</v>
      </c>
      <c r="C18" s="363">
        <v>17297</v>
      </c>
      <c r="D18" s="364">
        <v>17</v>
      </c>
      <c r="E18" s="381">
        <v>7</v>
      </c>
      <c r="F18" s="382">
        <f>SUM(B18:E18)</f>
        <v>36611</v>
      </c>
      <c r="G18" s="365">
        <f>F18/$F$9</f>
        <v>0.03509954345954507</v>
      </c>
      <c r="H18" s="362">
        <v>21692</v>
      </c>
      <c r="I18" s="363">
        <v>20694</v>
      </c>
      <c r="J18" s="364">
        <v>159</v>
      </c>
      <c r="K18" s="381">
        <v>188</v>
      </c>
      <c r="L18" s="382">
        <f>SUM(H18:K18)</f>
        <v>42733</v>
      </c>
      <c r="M18" s="383">
        <f>IF(ISERROR(F18/L18-1),"         /0",(F18/L18-1))</f>
        <v>-0.14326164790676998</v>
      </c>
      <c r="N18" s="362">
        <v>40404</v>
      </c>
      <c r="O18" s="363">
        <v>39617</v>
      </c>
      <c r="P18" s="364">
        <v>17</v>
      </c>
      <c r="Q18" s="381">
        <v>7</v>
      </c>
      <c r="R18" s="382">
        <f>SUM(N18:Q18)</f>
        <v>80045</v>
      </c>
      <c r="S18" s="365">
        <f>R18/$R$9</f>
        <v>0.033823584095626365</v>
      </c>
      <c r="T18" s="376">
        <v>46415</v>
      </c>
      <c r="U18" s="363">
        <v>45917</v>
      </c>
      <c r="V18" s="364">
        <v>162</v>
      </c>
      <c r="W18" s="381">
        <v>188</v>
      </c>
      <c r="X18" s="382">
        <f>SUM(T18:W18)</f>
        <v>92682</v>
      </c>
      <c r="Y18" s="367">
        <f>IF(ISERROR(R18/X18-1),"         /0",IF(R18/X18&gt;5,"  *  ",(R18/X18-1)))</f>
        <v>-0.1363479424267927</v>
      </c>
    </row>
    <row r="19" spans="1:25" ht="19.5" customHeight="1">
      <c r="A19" s="361" t="s">
        <v>394</v>
      </c>
      <c r="B19" s="362">
        <v>14960</v>
      </c>
      <c r="C19" s="363">
        <v>16679</v>
      </c>
      <c r="D19" s="364">
        <v>0</v>
      </c>
      <c r="E19" s="381">
        <v>190</v>
      </c>
      <c r="F19" s="382">
        <f>SUM(B19:E19)</f>
        <v>31829</v>
      </c>
      <c r="G19" s="365">
        <f>F19/$F$9</f>
        <v>0.030514964594626208</v>
      </c>
      <c r="H19" s="362">
        <v>19248</v>
      </c>
      <c r="I19" s="363">
        <v>18011</v>
      </c>
      <c r="J19" s="364">
        <v>1</v>
      </c>
      <c r="K19" s="381">
        <v>8</v>
      </c>
      <c r="L19" s="382">
        <f>SUM(H19:K19)</f>
        <v>37268</v>
      </c>
      <c r="M19" s="383">
        <f>IF(ISERROR(F19/L19-1),"         /0",(F19/L19-1))</f>
        <v>-0.14594290007513144</v>
      </c>
      <c r="N19" s="362">
        <v>27404</v>
      </c>
      <c r="O19" s="363">
        <v>32316</v>
      </c>
      <c r="P19" s="364">
        <v>2</v>
      </c>
      <c r="Q19" s="381">
        <v>190</v>
      </c>
      <c r="R19" s="382">
        <f>SUM(N19:Q19)</f>
        <v>59912</v>
      </c>
      <c r="S19" s="365">
        <f>R19/$R$9</f>
        <v>0.025316241743234016</v>
      </c>
      <c r="T19" s="376">
        <v>38739</v>
      </c>
      <c r="U19" s="363">
        <v>40495</v>
      </c>
      <c r="V19" s="364">
        <v>1</v>
      </c>
      <c r="W19" s="381">
        <v>8</v>
      </c>
      <c r="X19" s="382">
        <f>SUM(T19:W19)</f>
        <v>79243</v>
      </c>
      <c r="Y19" s="367">
        <f>IF(ISERROR(R19/X19-1),"         /0",IF(R19/X19&gt;5,"  *  ",(R19/X19-1)))</f>
        <v>-0.24394583748722287</v>
      </c>
    </row>
    <row r="20" spans="1:25" ht="19.5" customHeight="1">
      <c r="A20" s="361" t="s">
        <v>395</v>
      </c>
      <c r="B20" s="362">
        <v>8290</v>
      </c>
      <c r="C20" s="363">
        <v>9160</v>
      </c>
      <c r="D20" s="364">
        <v>36</v>
      </c>
      <c r="E20" s="381">
        <v>102</v>
      </c>
      <c r="F20" s="382">
        <f>SUM(B20:E20)</f>
        <v>17588</v>
      </c>
      <c r="G20" s="365">
        <f>F20/$F$9</f>
        <v>0.0168618931568785</v>
      </c>
      <c r="H20" s="362">
        <v>5422</v>
      </c>
      <c r="I20" s="363">
        <v>5972</v>
      </c>
      <c r="J20" s="364">
        <v>2013</v>
      </c>
      <c r="K20" s="381">
        <v>2029</v>
      </c>
      <c r="L20" s="382">
        <f>SUM(H20:K20)</f>
        <v>15436</v>
      </c>
      <c r="M20" s="383">
        <f>IF(ISERROR(F20/L20-1),"         /0",(F20/L20-1))</f>
        <v>0.13941435605079033</v>
      </c>
      <c r="N20" s="362">
        <v>22911</v>
      </c>
      <c r="O20" s="363">
        <v>22180</v>
      </c>
      <c r="P20" s="364">
        <v>1112</v>
      </c>
      <c r="Q20" s="381">
        <v>1520</v>
      </c>
      <c r="R20" s="382">
        <f>SUM(N20:Q20)</f>
        <v>47723</v>
      </c>
      <c r="S20" s="365">
        <f>R20/$R$9</f>
        <v>0.02016569309507873</v>
      </c>
      <c r="T20" s="376">
        <v>13781</v>
      </c>
      <c r="U20" s="363">
        <v>14595</v>
      </c>
      <c r="V20" s="364">
        <v>5962</v>
      </c>
      <c r="W20" s="381">
        <v>5745</v>
      </c>
      <c r="X20" s="382">
        <f>SUM(T20:W20)</f>
        <v>40083</v>
      </c>
      <c r="Y20" s="367">
        <f>IF(ISERROR(R20/X20-1),"         /0",IF(R20/X20&gt;5,"  *  ",(R20/X20-1)))</f>
        <v>0.19060449567148163</v>
      </c>
    </row>
    <row r="21" spans="1:25" ht="19.5" customHeight="1">
      <c r="A21" s="361" t="s">
        <v>396</v>
      </c>
      <c r="B21" s="362">
        <v>4879</v>
      </c>
      <c r="C21" s="363">
        <v>3873</v>
      </c>
      <c r="D21" s="364">
        <v>1</v>
      </c>
      <c r="E21" s="381">
        <v>0</v>
      </c>
      <c r="F21" s="382">
        <f t="shared" si="0"/>
        <v>8753</v>
      </c>
      <c r="G21" s="365">
        <f t="shared" si="1"/>
        <v>0.008391639231416732</v>
      </c>
      <c r="H21" s="362">
        <v>2931</v>
      </c>
      <c r="I21" s="363">
        <v>2643</v>
      </c>
      <c r="J21" s="364">
        <v>20</v>
      </c>
      <c r="K21" s="381">
        <v>17</v>
      </c>
      <c r="L21" s="382">
        <f t="shared" si="2"/>
        <v>5611</v>
      </c>
      <c r="M21" s="383">
        <f t="shared" si="3"/>
        <v>0.559971484583853</v>
      </c>
      <c r="N21" s="362">
        <v>10040</v>
      </c>
      <c r="O21" s="363">
        <v>9182</v>
      </c>
      <c r="P21" s="364">
        <v>1</v>
      </c>
      <c r="Q21" s="381">
        <v>0</v>
      </c>
      <c r="R21" s="382">
        <f t="shared" si="4"/>
        <v>19223</v>
      </c>
      <c r="S21" s="365">
        <f t="shared" si="5"/>
        <v>0.008122815379726724</v>
      </c>
      <c r="T21" s="376">
        <v>6943</v>
      </c>
      <c r="U21" s="363">
        <v>6482</v>
      </c>
      <c r="V21" s="364">
        <v>21</v>
      </c>
      <c r="W21" s="381">
        <v>67</v>
      </c>
      <c r="X21" s="382">
        <f t="shared" si="6"/>
        <v>13513</v>
      </c>
      <c r="Y21" s="367">
        <f t="shared" si="7"/>
        <v>0.42255605713017097</v>
      </c>
    </row>
    <row r="22" spans="1:25" ht="19.5" customHeight="1">
      <c r="A22" s="361" t="s">
        <v>397</v>
      </c>
      <c r="B22" s="362">
        <v>2436</v>
      </c>
      <c r="C22" s="363">
        <v>2176</v>
      </c>
      <c r="D22" s="364">
        <v>0</v>
      </c>
      <c r="E22" s="381">
        <v>0</v>
      </c>
      <c r="F22" s="382">
        <f t="shared" si="0"/>
        <v>4612</v>
      </c>
      <c r="G22" s="365">
        <f t="shared" si="1"/>
        <v>0.004421597182142576</v>
      </c>
      <c r="H22" s="362">
        <v>2299</v>
      </c>
      <c r="I22" s="363">
        <v>2001</v>
      </c>
      <c r="J22" s="364">
        <v>11</v>
      </c>
      <c r="K22" s="381">
        <v>0</v>
      </c>
      <c r="L22" s="382">
        <f t="shared" si="2"/>
        <v>4311</v>
      </c>
      <c r="M22" s="383">
        <f t="shared" si="3"/>
        <v>0.06982138714915331</v>
      </c>
      <c r="N22" s="362">
        <v>4693</v>
      </c>
      <c r="O22" s="363">
        <v>4802</v>
      </c>
      <c r="P22" s="364">
        <v>45</v>
      </c>
      <c r="Q22" s="381">
        <v>175</v>
      </c>
      <c r="R22" s="382">
        <f t="shared" si="4"/>
        <v>9715</v>
      </c>
      <c r="S22" s="365">
        <f t="shared" si="5"/>
        <v>0.0041051423510401665</v>
      </c>
      <c r="T22" s="376">
        <v>4705</v>
      </c>
      <c r="U22" s="363">
        <v>5192</v>
      </c>
      <c r="V22" s="364">
        <v>11</v>
      </c>
      <c r="W22" s="381">
        <v>0</v>
      </c>
      <c r="X22" s="382">
        <f t="shared" si="6"/>
        <v>9908</v>
      </c>
      <c r="Y22" s="367">
        <f t="shared" si="7"/>
        <v>-0.019479208720226127</v>
      </c>
    </row>
    <row r="23" spans="1:25" ht="19.5" customHeight="1">
      <c r="A23" s="361" t="s">
        <v>398</v>
      </c>
      <c r="B23" s="362">
        <v>1587</v>
      </c>
      <c r="C23" s="363">
        <v>1783</v>
      </c>
      <c r="D23" s="364">
        <v>0</v>
      </c>
      <c r="E23" s="381">
        <v>0</v>
      </c>
      <c r="F23" s="382">
        <f>SUM(B23:E23)</f>
        <v>3370</v>
      </c>
      <c r="G23" s="365">
        <f>F23/$F$9</f>
        <v>0.0032308721820946407</v>
      </c>
      <c r="H23" s="362">
        <v>907</v>
      </c>
      <c r="I23" s="363">
        <v>1090</v>
      </c>
      <c r="J23" s="364">
        <v>9</v>
      </c>
      <c r="K23" s="381">
        <v>0</v>
      </c>
      <c r="L23" s="382">
        <f>SUM(H23:K23)</f>
        <v>2006</v>
      </c>
      <c r="M23" s="383">
        <f>IF(ISERROR(F23/L23-1),"         /0",(F23/L23-1))</f>
        <v>0.6799601196410767</v>
      </c>
      <c r="N23" s="362">
        <v>2559</v>
      </c>
      <c r="O23" s="363">
        <v>3037</v>
      </c>
      <c r="P23" s="364">
        <v>0</v>
      </c>
      <c r="Q23" s="381">
        <v>0</v>
      </c>
      <c r="R23" s="382">
        <f>SUM(N23:Q23)</f>
        <v>5596</v>
      </c>
      <c r="S23" s="365">
        <f>R23/$R$9</f>
        <v>0.002364629603337187</v>
      </c>
      <c r="T23" s="376">
        <v>1827</v>
      </c>
      <c r="U23" s="363">
        <v>2305</v>
      </c>
      <c r="V23" s="364">
        <v>9</v>
      </c>
      <c r="W23" s="381">
        <v>0</v>
      </c>
      <c r="X23" s="382">
        <f>SUM(T23:W23)</f>
        <v>4141</v>
      </c>
      <c r="Y23" s="367">
        <f>IF(ISERROR(R23/X23-1),"         /0",IF(R23/X23&gt;5,"  *  ",(R23/X23-1)))</f>
        <v>0.35136440473315633</v>
      </c>
    </row>
    <row r="24" spans="1:25" ht="19.5" customHeight="1" thickBot="1">
      <c r="A24" s="368" t="s">
        <v>48</v>
      </c>
      <c r="B24" s="369">
        <v>9</v>
      </c>
      <c r="C24" s="370">
        <v>8</v>
      </c>
      <c r="D24" s="371">
        <v>0</v>
      </c>
      <c r="E24" s="384">
        <v>0</v>
      </c>
      <c r="F24" s="385">
        <f t="shared" si="0"/>
        <v>17</v>
      </c>
      <c r="G24" s="372">
        <f t="shared" si="1"/>
        <v>1.6298168277628752E-05</v>
      </c>
      <c r="H24" s="369">
        <v>6</v>
      </c>
      <c r="I24" s="370">
        <v>9</v>
      </c>
      <c r="J24" s="371"/>
      <c r="K24" s="384"/>
      <c r="L24" s="385">
        <f t="shared" si="2"/>
        <v>15</v>
      </c>
      <c r="M24" s="386">
        <f t="shared" si="3"/>
        <v>0.1333333333333333</v>
      </c>
      <c r="N24" s="369">
        <v>14</v>
      </c>
      <c r="O24" s="370">
        <v>14</v>
      </c>
      <c r="P24" s="371"/>
      <c r="Q24" s="384"/>
      <c r="R24" s="385">
        <f t="shared" si="4"/>
        <v>28</v>
      </c>
      <c r="S24" s="372">
        <f t="shared" si="5"/>
        <v>1.1831599158942323E-05</v>
      </c>
      <c r="T24" s="377">
        <v>8</v>
      </c>
      <c r="U24" s="370">
        <v>13</v>
      </c>
      <c r="V24" s="371">
        <v>7</v>
      </c>
      <c r="W24" s="384">
        <v>7</v>
      </c>
      <c r="X24" s="385">
        <f t="shared" si="6"/>
        <v>35</v>
      </c>
      <c r="Y24" s="374">
        <f t="shared" si="7"/>
        <v>-0.19999999999999996</v>
      </c>
    </row>
    <row r="25" spans="1:25" s="58" customFormat="1" ht="19.5" customHeight="1">
      <c r="A25" s="67" t="s">
        <v>51</v>
      </c>
      <c r="B25" s="64">
        <f>SUM(B26:B36)</f>
        <v>74765</v>
      </c>
      <c r="C25" s="63">
        <f>SUM(C26:C36)</f>
        <v>71108</v>
      </c>
      <c r="D25" s="62">
        <f>SUM(D26:D36)</f>
        <v>73</v>
      </c>
      <c r="E25" s="61">
        <f>SUM(E26:E36)</f>
        <v>0</v>
      </c>
      <c r="F25" s="60">
        <f t="shared" si="0"/>
        <v>145946</v>
      </c>
      <c r="G25" s="65">
        <f t="shared" si="1"/>
        <v>0.13992073337922387</v>
      </c>
      <c r="H25" s="64">
        <f>SUM(H26:H36)</f>
        <v>64851</v>
      </c>
      <c r="I25" s="63">
        <f>SUM(I26:I36)</f>
        <v>60169</v>
      </c>
      <c r="J25" s="62">
        <f>SUM(J26:J36)</f>
        <v>194</v>
      </c>
      <c r="K25" s="61">
        <f>SUM(K26:K36)</f>
        <v>68</v>
      </c>
      <c r="L25" s="60">
        <f t="shared" si="2"/>
        <v>125282</v>
      </c>
      <c r="M25" s="66">
        <f t="shared" si="3"/>
        <v>0.16493989559553657</v>
      </c>
      <c r="N25" s="64">
        <f>SUM(N26:N36)</f>
        <v>162972</v>
      </c>
      <c r="O25" s="63">
        <f>SUM(O26:O36)</f>
        <v>161021</v>
      </c>
      <c r="P25" s="62">
        <f>SUM(P26:P36)</f>
        <v>142</v>
      </c>
      <c r="Q25" s="61">
        <f>SUM(Q26:Q36)</f>
        <v>143</v>
      </c>
      <c r="R25" s="60">
        <f t="shared" si="4"/>
        <v>324278</v>
      </c>
      <c r="S25" s="65">
        <f t="shared" si="5"/>
        <v>0.13702597543083922</v>
      </c>
      <c r="T25" s="64">
        <f>SUM(T26:T36)</f>
        <v>142634</v>
      </c>
      <c r="U25" s="63">
        <f>SUM(U26:U36)</f>
        <v>140437</v>
      </c>
      <c r="V25" s="62">
        <f>SUM(V26:V36)</f>
        <v>267</v>
      </c>
      <c r="W25" s="61">
        <f>SUM(W26:W36)</f>
        <v>71</v>
      </c>
      <c r="X25" s="60">
        <f t="shared" si="6"/>
        <v>283409</v>
      </c>
      <c r="Y25" s="59">
        <f t="shared" si="7"/>
        <v>0.14420501818926001</v>
      </c>
    </row>
    <row r="26" spans="1:25" ht="19.5" customHeight="1">
      <c r="A26" s="354" t="s">
        <v>399</v>
      </c>
      <c r="B26" s="355">
        <v>41081</v>
      </c>
      <c r="C26" s="356">
        <v>37527</v>
      </c>
      <c r="D26" s="357">
        <v>56</v>
      </c>
      <c r="E26" s="378">
        <v>0</v>
      </c>
      <c r="F26" s="379">
        <f t="shared" si="0"/>
        <v>78664</v>
      </c>
      <c r="G26" s="358">
        <f t="shared" si="1"/>
        <v>0.07541641819949342</v>
      </c>
      <c r="H26" s="355">
        <v>40211</v>
      </c>
      <c r="I26" s="356">
        <v>35458</v>
      </c>
      <c r="J26" s="357">
        <v>162</v>
      </c>
      <c r="K26" s="378">
        <v>0</v>
      </c>
      <c r="L26" s="379">
        <f t="shared" si="2"/>
        <v>75831</v>
      </c>
      <c r="M26" s="380">
        <f t="shared" si="3"/>
        <v>0.0373593912779735</v>
      </c>
      <c r="N26" s="355">
        <v>90723</v>
      </c>
      <c r="O26" s="356">
        <v>88340</v>
      </c>
      <c r="P26" s="357">
        <v>93</v>
      </c>
      <c r="Q26" s="378">
        <v>143</v>
      </c>
      <c r="R26" s="379">
        <f t="shared" si="4"/>
        <v>179299</v>
      </c>
      <c r="S26" s="358">
        <f t="shared" si="5"/>
        <v>0.07576406777139998</v>
      </c>
      <c r="T26" s="355">
        <v>88471</v>
      </c>
      <c r="U26" s="356">
        <v>85162</v>
      </c>
      <c r="V26" s="357">
        <v>233</v>
      </c>
      <c r="W26" s="378">
        <v>3</v>
      </c>
      <c r="X26" s="379">
        <f t="shared" si="6"/>
        <v>173869</v>
      </c>
      <c r="Y26" s="360">
        <f t="shared" si="7"/>
        <v>0.03123040910110486</v>
      </c>
    </row>
    <row r="27" spans="1:25" ht="19.5" customHeight="1">
      <c r="A27" s="387" t="s">
        <v>400</v>
      </c>
      <c r="B27" s="388">
        <v>7462</v>
      </c>
      <c r="C27" s="389">
        <v>9456</v>
      </c>
      <c r="D27" s="390">
        <v>6</v>
      </c>
      <c r="E27" s="391">
        <v>0</v>
      </c>
      <c r="F27" s="392">
        <f aca="true" t="shared" si="8" ref="F27:F36">SUM(B27:E27)</f>
        <v>16924</v>
      </c>
      <c r="G27" s="393">
        <f aca="true" t="shared" si="9" ref="G27:G36">F27/$F$9</f>
        <v>0.01622530587826994</v>
      </c>
      <c r="H27" s="388">
        <v>4401</v>
      </c>
      <c r="I27" s="389">
        <v>4711</v>
      </c>
      <c r="J27" s="390"/>
      <c r="K27" s="391">
        <v>0</v>
      </c>
      <c r="L27" s="392">
        <f aca="true" t="shared" si="10" ref="L27:L36">SUM(H27:K27)</f>
        <v>9112</v>
      </c>
      <c r="M27" s="394">
        <f aca="true" t="shared" si="11" ref="M27:M36">IF(ISERROR(F27/L27-1),"         /0",(F27/L27-1))</f>
        <v>0.8573309920983319</v>
      </c>
      <c r="N27" s="388">
        <v>16276</v>
      </c>
      <c r="O27" s="389">
        <v>19288</v>
      </c>
      <c r="P27" s="390">
        <v>9</v>
      </c>
      <c r="Q27" s="391">
        <v>0</v>
      </c>
      <c r="R27" s="392">
        <f aca="true" t="shared" si="12" ref="R27:R36">SUM(N27:Q27)</f>
        <v>35573</v>
      </c>
      <c r="S27" s="393">
        <f aca="true" t="shared" si="13" ref="S27:S36">R27/$R$9</f>
        <v>0.015031624174323402</v>
      </c>
      <c r="T27" s="388">
        <v>9278</v>
      </c>
      <c r="U27" s="389">
        <v>10363</v>
      </c>
      <c r="V27" s="390"/>
      <c r="W27" s="391">
        <v>0</v>
      </c>
      <c r="X27" s="392">
        <f aca="true" t="shared" si="14" ref="X27:X36">SUM(T27:W27)</f>
        <v>19641</v>
      </c>
      <c r="Y27" s="395">
        <f aca="true" t="shared" si="15" ref="Y27:Y36">IF(ISERROR(R27/X27-1),"         /0",IF(R27/X27&gt;5,"  *  ",(R27/X27-1)))</f>
        <v>0.8111603278855455</v>
      </c>
    </row>
    <row r="28" spans="1:25" ht="19.5" customHeight="1">
      <c r="A28" s="387" t="s">
        <v>401</v>
      </c>
      <c r="B28" s="388">
        <v>5904</v>
      </c>
      <c r="C28" s="389">
        <v>6434</v>
      </c>
      <c r="D28" s="390">
        <v>11</v>
      </c>
      <c r="E28" s="391">
        <v>0</v>
      </c>
      <c r="F28" s="392">
        <f t="shared" si="8"/>
        <v>12349</v>
      </c>
      <c r="G28" s="393">
        <f t="shared" si="9"/>
        <v>0.011839181180025731</v>
      </c>
      <c r="H28" s="388">
        <v>5583</v>
      </c>
      <c r="I28" s="389">
        <v>5674</v>
      </c>
      <c r="J28" s="390">
        <v>32</v>
      </c>
      <c r="K28" s="391">
        <v>0</v>
      </c>
      <c r="L28" s="392">
        <f t="shared" si="10"/>
        <v>11289</v>
      </c>
      <c r="M28" s="394">
        <f t="shared" si="11"/>
        <v>0.0938967136150235</v>
      </c>
      <c r="N28" s="388">
        <v>14842</v>
      </c>
      <c r="O28" s="389">
        <v>13977</v>
      </c>
      <c r="P28" s="390">
        <v>40</v>
      </c>
      <c r="Q28" s="391">
        <v>0</v>
      </c>
      <c r="R28" s="392">
        <f t="shared" si="12"/>
        <v>28859</v>
      </c>
      <c r="S28" s="393">
        <f t="shared" si="13"/>
        <v>0.012194575718854161</v>
      </c>
      <c r="T28" s="388">
        <v>13504</v>
      </c>
      <c r="U28" s="389">
        <v>13101</v>
      </c>
      <c r="V28" s="390">
        <v>34</v>
      </c>
      <c r="W28" s="391">
        <v>0</v>
      </c>
      <c r="X28" s="392">
        <f t="shared" si="14"/>
        <v>26639</v>
      </c>
      <c r="Y28" s="395">
        <f t="shared" si="15"/>
        <v>0.08333646157888808</v>
      </c>
    </row>
    <row r="29" spans="1:25" ht="19.5" customHeight="1">
      <c r="A29" s="387" t="s">
        <v>402</v>
      </c>
      <c r="B29" s="388">
        <v>6145</v>
      </c>
      <c r="C29" s="389">
        <v>5183</v>
      </c>
      <c r="D29" s="390">
        <v>0</v>
      </c>
      <c r="E29" s="391">
        <v>0</v>
      </c>
      <c r="F29" s="392">
        <f t="shared" si="8"/>
        <v>11328</v>
      </c>
      <c r="G29" s="393">
        <f t="shared" si="9"/>
        <v>0.01086033236758697</v>
      </c>
      <c r="H29" s="388">
        <v>4623</v>
      </c>
      <c r="I29" s="389">
        <v>4772</v>
      </c>
      <c r="J29" s="390"/>
      <c r="K29" s="391"/>
      <c r="L29" s="392">
        <f t="shared" si="10"/>
        <v>9395</v>
      </c>
      <c r="M29" s="394">
        <f t="shared" si="11"/>
        <v>0.20574773815859504</v>
      </c>
      <c r="N29" s="388">
        <v>12169</v>
      </c>
      <c r="O29" s="389">
        <v>11737</v>
      </c>
      <c r="P29" s="390"/>
      <c r="Q29" s="391"/>
      <c r="R29" s="392">
        <f t="shared" si="12"/>
        <v>23906</v>
      </c>
      <c r="S29" s="393">
        <f t="shared" si="13"/>
        <v>0.010101650339059827</v>
      </c>
      <c r="T29" s="388">
        <v>9514</v>
      </c>
      <c r="U29" s="389">
        <v>11038</v>
      </c>
      <c r="V29" s="390"/>
      <c r="W29" s="391"/>
      <c r="X29" s="392">
        <f t="shared" si="14"/>
        <v>20552</v>
      </c>
      <c r="Y29" s="395">
        <f t="shared" si="15"/>
        <v>0.16319579602958356</v>
      </c>
    </row>
    <row r="30" spans="1:25" ht="19.5" customHeight="1">
      <c r="A30" s="387" t="s">
        <v>403</v>
      </c>
      <c r="B30" s="388">
        <v>4041</v>
      </c>
      <c r="C30" s="389">
        <v>4103</v>
      </c>
      <c r="D30" s="390">
        <v>0</v>
      </c>
      <c r="E30" s="391">
        <v>0</v>
      </c>
      <c r="F30" s="392">
        <f t="shared" si="8"/>
        <v>8144</v>
      </c>
      <c r="G30" s="393">
        <f t="shared" si="9"/>
        <v>0.007807781320765208</v>
      </c>
      <c r="H30" s="388">
        <v>2403</v>
      </c>
      <c r="I30" s="389">
        <v>2498</v>
      </c>
      <c r="J30" s="390">
        <v>0</v>
      </c>
      <c r="K30" s="391"/>
      <c r="L30" s="392">
        <f t="shared" si="10"/>
        <v>4901</v>
      </c>
      <c r="M30" s="394">
        <f t="shared" si="11"/>
        <v>0.6617016935319322</v>
      </c>
      <c r="N30" s="388">
        <v>7977</v>
      </c>
      <c r="O30" s="389">
        <v>8574</v>
      </c>
      <c r="P30" s="390">
        <v>0</v>
      </c>
      <c r="Q30" s="391"/>
      <c r="R30" s="392">
        <f t="shared" si="12"/>
        <v>16551</v>
      </c>
      <c r="S30" s="393">
        <f t="shared" si="13"/>
        <v>0.006993742774273371</v>
      </c>
      <c r="T30" s="388">
        <v>5410</v>
      </c>
      <c r="U30" s="389">
        <v>5386</v>
      </c>
      <c r="V30" s="390">
        <v>0</v>
      </c>
      <c r="W30" s="391"/>
      <c r="X30" s="392">
        <f t="shared" si="14"/>
        <v>10796</v>
      </c>
      <c r="Y30" s="395">
        <f t="shared" si="15"/>
        <v>0.5330678028899591</v>
      </c>
    </row>
    <row r="31" spans="1:25" ht="19.5" customHeight="1">
      <c r="A31" s="387" t="s">
        <v>404</v>
      </c>
      <c r="B31" s="388">
        <v>3312</v>
      </c>
      <c r="C31" s="389">
        <v>2791</v>
      </c>
      <c r="D31" s="390">
        <v>0</v>
      </c>
      <c r="E31" s="391">
        <v>0</v>
      </c>
      <c r="F31" s="392">
        <f t="shared" si="8"/>
        <v>6103</v>
      </c>
      <c r="G31" s="393">
        <f t="shared" si="9"/>
        <v>0.0058510424116687216</v>
      </c>
      <c r="H31" s="388">
        <v>2932</v>
      </c>
      <c r="I31" s="389">
        <v>2384</v>
      </c>
      <c r="J31" s="390"/>
      <c r="K31" s="391"/>
      <c r="L31" s="392">
        <f t="shared" si="10"/>
        <v>5316</v>
      </c>
      <c r="M31" s="394">
        <f t="shared" si="11"/>
        <v>0.14804364183596697</v>
      </c>
      <c r="N31" s="388">
        <v>7177</v>
      </c>
      <c r="O31" s="389">
        <v>6209</v>
      </c>
      <c r="P31" s="390"/>
      <c r="Q31" s="391"/>
      <c r="R31" s="392">
        <f t="shared" si="12"/>
        <v>13386</v>
      </c>
      <c r="S31" s="393">
        <f t="shared" si="13"/>
        <v>0.005656349512200069</v>
      </c>
      <c r="T31" s="388">
        <v>6306</v>
      </c>
      <c r="U31" s="389">
        <v>5389</v>
      </c>
      <c r="V31" s="390"/>
      <c r="W31" s="391"/>
      <c r="X31" s="392">
        <f t="shared" si="14"/>
        <v>11695</v>
      </c>
      <c r="Y31" s="395">
        <f t="shared" si="15"/>
        <v>0.14459170585720393</v>
      </c>
    </row>
    <row r="32" spans="1:25" ht="19.5" customHeight="1">
      <c r="A32" s="387" t="s">
        <v>405</v>
      </c>
      <c r="B32" s="388">
        <v>1306</v>
      </c>
      <c r="C32" s="389">
        <v>1234</v>
      </c>
      <c r="D32" s="390">
        <v>0</v>
      </c>
      <c r="E32" s="391">
        <v>0</v>
      </c>
      <c r="F32" s="392">
        <f t="shared" si="8"/>
        <v>2540</v>
      </c>
      <c r="G32" s="393">
        <f t="shared" si="9"/>
        <v>0.0024351380838339427</v>
      </c>
      <c r="H32" s="388">
        <v>1139</v>
      </c>
      <c r="I32" s="389">
        <v>962</v>
      </c>
      <c r="J32" s="390"/>
      <c r="K32" s="391"/>
      <c r="L32" s="392">
        <f t="shared" si="10"/>
        <v>2101</v>
      </c>
      <c r="M32" s="394">
        <f t="shared" si="11"/>
        <v>0.20894811994288442</v>
      </c>
      <c r="N32" s="388">
        <v>2836</v>
      </c>
      <c r="O32" s="389">
        <v>2486</v>
      </c>
      <c r="P32" s="390"/>
      <c r="Q32" s="391"/>
      <c r="R32" s="392">
        <f t="shared" si="12"/>
        <v>5322</v>
      </c>
      <c r="S32" s="393">
        <f t="shared" si="13"/>
        <v>0.0022488489544246803</v>
      </c>
      <c r="T32" s="388">
        <v>2654</v>
      </c>
      <c r="U32" s="389">
        <v>2217</v>
      </c>
      <c r="V32" s="390"/>
      <c r="W32" s="391"/>
      <c r="X32" s="392">
        <f t="shared" si="14"/>
        <v>4871</v>
      </c>
      <c r="Y32" s="395">
        <f t="shared" si="15"/>
        <v>0.09258879080270987</v>
      </c>
    </row>
    <row r="33" spans="1:25" ht="19.5" customHeight="1">
      <c r="A33" s="387" t="s">
        <v>406</v>
      </c>
      <c r="B33" s="388">
        <v>1292</v>
      </c>
      <c r="C33" s="389">
        <v>894</v>
      </c>
      <c r="D33" s="390">
        <v>0</v>
      </c>
      <c r="E33" s="391">
        <v>0</v>
      </c>
      <c r="F33" s="392">
        <f t="shared" si="8"/>
        <v>2186</v>
      </c>
      <c r="G33" s="393">
        <f t="shared" si="9"/>
        <v>0.0020957526973468497</v>
      </c>
      <c r="H33" s="388">
        <v>277</v>
      </c>
      <c r="I33" s="389">
        <v>767</v>
      </c>
      <c r="J33" s="390"/>
      <c r="K33" s="391"/>
      <c r="L33" s="392">
        <f t="shared" si="10"/>
        <v>1044</v>
      </c>
      <c r="M33" s="394">
        <f t="shared" si="11"/>
        <v>1.0938697318007664</v>
      </c>
      <c r="N33" s="388">
        <v>2369</v>
      </c>
      <c r="O33" s="389">
        <v>2538</v>
      </c>
      <c r="P33" s="390"/>
      <c r="Q33" s="391"/>
      <c r="R33" s="392">
        <f t="shared" si="12"/>
        <v>4907</v>
      </c>
      <c r="S33" s="393">
        <f t="shared" si="13"/>
        <v>0.002073487752604642</v>
      </c>
      <c r="T33" s="388">
        <v>943</v>
      </c>
      <c r="U33" s="389">
        <v>1165</v>
      </c>
      <c r="V33" s="390"/>
      <c r="W33" s="391"/>
      <c r="X33" s="392">
        <f t="shared" si="14"/>
        <v>2108</v>
      </c>
      <c r="Y33" s="395">
        <f t="shared" si="15"/>
        <v>1.3277988614800758</v>
      </c>
    </row>
    <row r="34" spans="1:25" ht="19.5" customHeight="1">
      <c r="A34" s="361" t="s">
        <v>407</v>
      </c>
      <c r="B34" s="362">
        <v>703</v>
      </c>
      <c r="C34" s="363">
        <v>568</v>
      </c>
      <c r="D34" s="364">
        <v>0</v>
      </c>
      <c r="E34" s="381">
        <v>0</v>
      </c>
      <c r="F34" s="382">
        <f t="shared" si="8"/>
        <v>1271</v>
      </c>
      <c r="G34" s="365">
        <f t="shared" si="9"/>
        <v>0.0012185277576980084</v>
      </c>
      <c r="H34" s="362">
        <v>567</v>
      </c>
      <c r="I34" s="363">
        <v>391</v>
      </c>
      <c r="J34" s="364"/>
      <c r="K34" s="381">
        <v>68</v>
      </c>
      <c r="L34" s="382">
        <f t="shared" si="10"/>
        <v>1026</v>
      </c>
      <c r="M34" s="383">
        <f t="shared" si="11"/>
        <v>0.23879142300194922</v>
      </c>
      <c r="N34" s="362">
        <v>1334</v>
      </c>
      <c r="O34" s="363">
        <v>1255</v>
      </c>
      <c r="P34" s="364"/>
      <c r="Q34" s="381"/>
      <c r="R34" s="382">
        <f t="shared" si="12"/>
        <v>2589</v>
      </c>
      <c r="S34" s="365">
        <f t="shared" si="13"/>
        <v>0.0010940003650893454</v>
      </c>
      <c r="T34" s="362">
        <v>885</v>
      </c>
      <c r="U34" s="363">
        <v>861</v>
      </c>
      <c r="V34" s="364"/>
      <c r="W34" s="381">
        <v>68</v>
      </c>
      <c r="X34" s="382">
        <f t="shared" si="14"/>
        <v>1814</v>
      </c>
      <c r="Y34" s="367">
        <f t="shared" si="15"/>
        <v>0.42723263506063947</v>
      </c>
    </row>
    <row r="35" spans="1:25" ht="19.5" customHeight="1">
      <c r="A35" s="361" t="s">
        <v>408</v>
      </c>
      <c r="B35" s="362">
        <v>683</v>
      </c>
      <c r="C35" s="363">
        <v>507</v>
      </c>
      <c r="D35" s="364">
        <v>0</v>
      </c>
      <c r="E35" s="381">
        <v>0</v>
      </c>
      <c r="F35" s="364">
        <f t="shared" si="8"/>
        <v>1190</v>
      </c>
      <c r="G35" s="365">
        <f t="shared" si="9"/>
        <v>0.0011408717794340125</v>
      </c>
      <c r="H35" s="362">
        <v>458</v>
      </c>
      <c r="I35" s="363">
        <v>380</v>
      </c>
      <c r="J35" s="364"/>
      <c r="K35" s="381"/>
      <c r="L35" s="382">
        <f t="shared" si="10"/>
        <v>838</v>
      </c>
      <c r="M35" s="383">
        <f t="shared" si="11"/>
        <v>0.42004773269689744</v>
      </c>
      <c r="N35" s="362">
        <v>1133</v>
      </c>
      <c r="O35" s="363">
        <v>1083</v>
      </c>
      <c r="P35" s="364"/>
      <c r="Q35" s="381"/>
      <c r="R35" s="382">
        <f t="shared" si="12"/>
        <v>2216</v>
      </c>
      <c r="S35" s="365">
        <f t="shared" si="13"/>
        <v>0.000936386562007721</v>
      </c>
      <c r="T35" s="362">
        <v>785</v>
      </c>
      <c r="U35" s="363">
        <v>753</v>
      </c>
      <c r="V35" s="364"/>
      <c r="W35" s="381"/>
      <c r="X35" s="382">
        <f t="shared" si="14"/>
        <v>1538</v>
      </c>
      <c r="Y35" s="367">
        <f t="shared" si="15"/>
        <v>0.4408322496749024</v>
      </c>
    </row>
    <row r="36" spans="1:25" ht="19.5" customHeight="1" thickBot="1">
      <c r="A36" s="361" t="s">
        <v>48</v>
      </c>
      <c r="B36" s="362">
        <v>2836</v>
      </c>
      <c r="C36" s="363">
        <v>2411</v>
      </c>
      <c r="D36" s="364">
        <v>0</v>
      </c>
      <c r="E36" s="381">
        <v>0</v>
      </c>
      <c r="F36" s="382">
        <f t="shared" si="8"/>
        <v>5247</v>
      </c>
      <c r="G36" s="365">
        <f t="shared" si="9"/>
        <v>0.005030381703101062</v>
      </c>
      <c r="H36" s="362">
        <v>2257</v>
      </c>
      <c r="I36" s="363">
        <v>2172</v>
      </c>
      <c r="J36" s="364">
        <v>0</v>
      </c>
      <c r="K36" s="381">
        <v>0</v>
      </c>
      <c r="L36" s="382">
        <f t="shared" si="10"/>
        <v>4429</v>
      </c>
      <c r="M36" s="383">
        <f t="shared" si="11"/>
        <v>0.184691804018966</v>
      </c>
      <c r="N36" s="362">
        <v>6136</v>
      </c>
      <c r="O36" s="363">
        <v>5534</v>
      </c>
      <c r="P36" s="364">
        <v>0</v>
      </c>
      <c r="Q36" s="381">
        <v>0</v>
      </c>
      <c r="R36" s="382">
        <f t="shared" si="12"/>
        <v>11670</v>
      </c>
      <c r="S36" s="365">
        <f t="shared" si="13"/>
        <v>0.004931241506602032</v>
      </c>
      <c r="T36" s="362">
        <v>4884</v>
      </c>
      <c r="U36" s="363">
        <v>5002</v>
      </c>
      <c r="V36" s="364">
        <v>0</v>
      </c>
      <c r="W36" s="381">
        <v>0</v>
      </c>
      <c r="X36" s="382">
        <f t="shared" si="14"/>
        <v>9886</v>
      </c>
      <c r="Y36" s="367">
        <f t="shared" si="15"/>
        <v>0.1804572122193</v>
      </c>
    </row>
    <row r="37" spans="1:25" s="58" customFormat="1" ht="19.5" customHeight="1">
      <c r="A37" s="67" t="s">
        <v>50</v>
      </c>
      <c r="B37" s="64">
        <f>SUM(B38:B46)</f>
        <v>139426</v>
      </c>
      <c r="C37" s="63">
        <f>SUM(C38:C46)</f>
        <v>138948</v>
      </c>
      <c r="D37" s="62">
        <f>SUM(D38:D46)</f>
        <v>233</v>
      </c>
      <c r="E37" s="61">
        <f>SUM(E38:E46)</f>
        <v>234</v>
      </c>
      <c r="F37" s="60">
        <f t="shared" si="0"/>
        <v>278841</v>
      </c>
      <c r="G37" s="65">
        <f t="shared" si="1"/>
        <v>0.26732926710013405</v>
      </c>
      <c r="H37" s="64">
        <f>SUM(H38:H46)</f>
        <v>140133</v>
      </c>
      <c r="I37" s="63">
        <f>SUM(I38:I46)</f>
        <v>133792</v>
      </c>
      <c r="J37" s="62">
        <f>SUM(J38:J46)</f>
        <v>2176</v>
      </c>
      <c r="K37" s="61">
        <f>SUM(K38:K46)</f>
        <v>2153</v>
      </c>
      <c r="L37" s="60">
        <f t="shared" si="2"/>
        <v>278254</v>
      </c>
      <c r="M37" s="66">
        <f t="shared" si="3"/>
        <v>0.0021095833303383937</v>
      </c>
      <c r="N37" s="64">
        <f>SUM(N38:N46)</f>
        <v>327458</v>
      </c>
      <c r="O37" s="63">
        <f>SUM(O38:O46)</f>
        <v>318102</v>
      </c>
      <c r="P37" s="62">
        <f>SUM(P38:P46)</f>
        <v>4459</v>
      </c>
      <c r="Q37" s="61">
        <f>SUM(Q38:Q46)</f>
        <v>4154</v>
      </c>
      <c r="R37" s="60">
        <f t="shared" si="4"/>
        <v>654173</v>
      </c>
      <c r="S37" s="65">
        <f t="shared" si="5"/>
        <v>0.27642545416438485</v>
      </c>
      <c r="T37" s="64">
        <f>SUM(T38:T46)</f>
        <v>319487</v>
      </c>
      <c r="U37" s="63">
        <f>SUM(U38:U46)</f>
        <v>297279</v>
      </c>
      <c r="V37" s="62">
        <f>SUM(V38:V46)</f>
        <v>5284</v>
      </c>
      <c r="W37" s="61">
        <f>SUM(W38:W46)</f>
        <v>4716</v>
      </c>
      <c r="X37" s="60">
        <f t="shared" si="6"/>
        <v>626766</v>
      </c>
      <c r="Y37" s="59">
        <f t="shared" si="7"/>
        <v>0.04372764317145483</v>
      </c>
    </row>
    <row r="38" spans="1:25" s="36" customFormat="1" ht="19.5" customHeight="1">
      <c r="A38" s="354" t="s">
        <v>409</v>
      </c>
      <c r="B38" s="355">
        <v>75708</v>
      </c>
      <c r="C38" s="356">
        <v>74986</v>
      </c>
      <c r="D38" s="357">
        <v>0</v>
      </c>
      <c r="E38" s="378">
        <v>70</v>
      </c>
      <c r="F38" s="379">
        <f t="shared" si="0"/>
        <v>150764</v>
      </c>
      <c r="G38" s="358">
        <f t="shared" si="1"/>
        <v>0.14453982601226006</v>
      </c>
      <c r="H38" s="355">
        <v>80408</v>
      </c>
      <c r="I38" s="356">
        <v>73707</v>
      </c>
      <c r="J38" s="357">
        <v>1992</v>
      </c>
      <c r="K38" s="378">
        <v>2017</v>
      </c>
      <c r="L38" s="379">
        <f t="shared" si="2"/>
        <v>158124</v>
      </c>
      <c r="M38" s="380">
        <f t="shared" si="3"/>
        <v>-0.04654574890592189</v>
      </c>
      <c r="N38" s="355">
        <v>180224</v>
      </c>
      <c r="O38" s="356">
        <v>171430</v>
      </c>
      <c r="P38" s="357">
        <v>2562</v>
      </c>
      <c r="Q38" s="378">
        <v>2175</v>
      </c>
      <c r="R38" s="379">
        <f t="shared" si="4"/>
        <v>356391</v>
      </c>
      <c r="S38" s="358">
        <f t="shared" si="5"/>
        <v>0.15059555199480762</v>
      </c>
      <c r="T38" s="375">
        <v>177858</v>
      </c>
      <c r="U38" s="356">
        <v>160839</v>
      </c>
      <c r="V38" s="357">
        <v>3494</v>
      </c>
      <c r="W38" s="378">
        <v>2976</v>
      </c>
      <c r="X38" s="379">
        <f t="shared" si="6"/>
        <v>345167</v>
      </c>
      <c r="Y38" s="360">
        <f t="shared" si="7"/>
        <v>0.03251759293327572</v>
      </c>
    </row>
    <row r="39" spans="1:25" s="36" customFormat="1" ht="19.5" customHeight="1">
      <c r="A39" s="361" t="s">
        <v>410</v>
      </c>
      <c r="B39" s="362">
        <v>39608</v>
      </c>
      <c r="C39" s="363">
        <v>40557</v>
      </c>
      <c r="D39" s="364">
        <v>222</v>
      </c>
      <c r="E39" s="381">
        <v>154</v>
      </c>
      <c r="F39" s="382">
        <f t="shared" si="0"/>
        <v>80541</v>
      </c>
      <c r="G39" s="365">
        <f t="shared" si="1"/>
        <v>0.07721592772049983</v>
      </c>
      <c r="H39" s="362">
        <v>36880</v>
      </c>
      <c r="I39" s="363">
        <v>38418</v>
      </c>
      <c r="J39" s="364">
        <v>40</v>
      </c>
      <c r="K39" s="381">
        <v>7</v>
      </c>
      <c r="L39" s="382">
        <f t="shared" si="2"/>
        <v>75345</v>
      </c>
      <c r="M39" s="383">
        <f t="shared" si="3"/>
        <v>0.0689627712522396</v>
      </c>
      <c r="N39" s="362">
        <v>89765</v>
      </c>
      <c r="O39" s="363">
        <v>91149</v>
      </c>
      <c r="P39" s="364">
        <v>1829</v>
      </c>
      <c r="Q39" s="381">
        <v>1811</v>
      </c>
      <c r="R39" s="382">
        <f t="shared" si="4"/>
        <v>184554</v>
      </c>
      <c r="S39" s="365">
        <f t="shared" si="5"/>
        <v>0.07798460539926576</v>
      </c>
      <c r="T39" s="376">
        <v>89307</v>
      </c>
      <c r="U39" s="363">
        <v>87859</v>
      </c>
      <c r="V39" s="364">
        <v>1645</v>
      </c>
      <c r="W39" s="381">
        <v>1558</v>
      </c>
      <c r="X39" s="382">
        <f t="shared" si="6"/>
        <v>180369</v>
      </c>
      <c r="Y39" s="367">
        <f t="shared" si="7"/>
        <v>0.023202435008233158</v>
      </c>
    </row>
    <row r="40" spans="1:25" s="36" customFormat="1" ht="19.5" customHeight="1">
      <c r="A40" s="361" t="s">
        <v>411</v>
      </c>
      <c r="B40" s="362">
        <v>8137</v>
      </c>
      <c r="C40" s="363">
        <v>7970</v>
      </c>
      <c r="D40" s="364">
        <v>4</v>
      </c>
      <c r="E40" s="381">
        <v>3</v>
      </c>
      <c r="F40" s="382">
        <f t="shared" si="0"/>
        <v>16114</v>
      </c>
      <c r="G40" s="365">
        <f t="shared" si="1"/>
        <v>0.015448746095629982</v>
      </c>
      <c r="H40" s="362">
        <v>8344</v>
      </c>
      <c r="I40" s="363">
        <v>7506</v>
      </c>
      <c r="J40" s="364"/>
      <c r="K40" s="381"/>
      <c r="L40" s="382">
        <f t="shared" si="2"/>
        <v>15850</v>
      </c>
      <c r="M40" s="383">
        <f t="shared" si="3"/>
        <v>0.01665615141955845</v>
      </c>
      <c r="N40" s="362">
        <v>18707</v>
      </c>
      <c r="O40" s="363">
        <v>17041</v>
      </c>
      <c r="P40" s="364">
        <v>4</v>
      </c>
      <c r="Q40" s="381">
        <v>3</v>
      </c>
      <c r="R40" s="382">
        <f t="shared" si="4"/>
        <v>35755</v>
      </c>
      <c r="S40" s="365">
        <f t="shared" si="5"/>
        <v>0.015108529568856527</v>
      </c>
      <c r="T40" s="376">
        <v>19454</v>
      </c>
      <c r="U40" s="363">
        <v>16925</v>
      </c>
      <c r="V40" s="364"/>
      <c r="W40" s="381">
        <v>0</v>
      </c>
      <c r="X40" s="382">
        <f t="shared" si="6"/>
        <v>36379</v>
      </c>
      <c r="Y40" s="367">
        <f t="shared" si="7"/>
        <v>-0.017152752961873574</v>
      </c>
    </row>
    <row r="41" spans="1:25" s="36" customFormat="1" ht="19.5" customHeight="1">
      <c r="A41" s="361" t="s">
        <v>412</v>
      </c>
      <c r="B41" s="362">
        <v>5893</v>
      </c>
      <c r="C41" s="363">
        <v>7422</v>
      </c>
      <c r="D41" s="364">
        <v>0</v>
      </c>
      <c r="E41" s="381">
        <v>0</v>
      </c>
      <c r="F41" s="382">
        <f>SUM(B41:E41)</f>
        <v>13315</v>
      </c>
      <c r="G41" s="365">
        <f>F41/$F$9</f>
        <v>0.01276530062450746</v>
      </c>
      <c r="H41" s="362">
        <v>5348</v>
      </c>
      <c r="I41" s="363">
        <v>6583</v>
      </c>
      <c r="J41" s="364">
        <v>139</v>
      </c>
      <c r="K41" s="381">
        <v>129</v>
      </c>
      <c r="L41" s="382">
        <f>SUM(H41:K41)</f>
        <v>12199</v>
      </c>
      <c r="M41" s="383">
        <f>IF(ISERROR(F41/L41-1),"         /0",(F41/L41-1))</f>
        <v>0.09148290843511764</v>
      </c>
      <c r="N41" s="362">
        <v>16906</v>
      </c>
      <c r="O41" s="363">
        <v>20816</v>
      </c>
      <c r="P41" s="364">
        <v>3</v>
      </c>
      <c r="Q41" s="381">
        <v>80</v>
      </c>
      <c r="R41" s="382">
        <f>SUM(N41:Q41)</f>
        <v>37805</v>
      </c>
      <c r="S41" s="365">
        <f>R41/$R$9</f>
        <v>0.015974771650136232</v>
      </c>
      <c r="T41" s="376">
        <v>13723</v>
      </c>
      <c r="U41" s="363">
        <v>16674</v>
      </c>
      <c r="V41" s="364">
        <v>140</v>
      </c>
      <c r="W41" s="381">
        <v>129</v>
      </c>
      <c r="X41" s="382">
        <f>SUM(T41:W41)</f>
        <v>30666</v>
      </c>
      <c r="Y41" s="367">
        <f>IF(ISERROR(R41/X41-1),"         /0",IF(R41/X41&gt;5,"  *  ",(R41/X41-1)))</f>
        <v>0.23279853909867598</v>
      </c>
    </row>
    <row r="42" spans="1:25" s="36" customFormat="1" ht="19.5" customHeight="1">
      <c r="A42" s="361" t="s">
        <v>413</v>
      </c>
      <c r="B42" s="362">
        <v>5232</v>
      </c>
      <c r="C42" s="363">
        <v>3687</v>
      </c>
      <c r="D42" s="364">
        <v>0</v>
      </c>
      <c r="E42" s="381">
        <v>0</v>
      </c>
      <c r="F42" s="382">
        <f>SUM(B42:E42)</f>
        <v>8919</v>
      </c>
      <c r="G42" s="365">
        <f>F42/$F$9</f>
        <v>0.008550786051068873</v>
      </c>
      <c r="H42" s="362">
        <v>4444</v>
      </c>
      <c r="I42" s="363">
        <v>2845</v>
      </c>
      <c r="J42" s="364">
        <v>1</v>
      </c>
      <c r="K42" s="381">
        <v>0</v>
      </c>
      <c r="L42" s="382">
        <f>SUM(H42:K42)</f>
        <v>7290</v>
      </c>
      <c r="M42" s="383">
        <f>IF(ISERROR(F42/L42-1),"         /0",(F42/L42-1))</f>
        <v>0.22345679012345676</v>
      </c>
      <c r="N42" s="362">
        <v>11837</v>
      </c>
      <c r="O42" s="363">
        <v>9652</v>
      </c>
      <c r="P42" s="364">
        <v>43</v>
      </c>
      <c r="Q42" s="381">
        <v>78</v>
      </c>
      <c r="R42" s="382">
        <f>SUM(N42:Q42)</f>
        <v>21610</v>
      </c>
      <c r="S42" s="365">
        <f>R42/$R$9</f>
        <v>0.009131459208026558</v>
      </c>
      <c r="T42" s="376">
        <v>9454</v>
      </c>
      <c r="U42" s="363">
        <v>6037</v>
      </c>
      <c r="V42" s="364">
        <v>1</v>
      </c>
      <c r="W42" s="381">
        <v>53</v>
      </c>
      <c r="X42" s="382">
        <f>SUM(T42:W42)</f>
        <v>15545</v>
      </c>
      <c r="Y42" s="367">
        <f>IF(ISERROR(R42/X42-1),"         /0",IF(R42/X42&gt;5,"  *  ",(R42/X42-1)))</f>
        <v>0.3901576069475716</v>
      </c>
    </row>
    <row r="43" spans="1:25" s="36" customFormat="1" ht="19.5" customHeight="1">
      <c r="A43" s="361" t="s">
        <v>414</v>
      </c>
      <c r="B43" s="362">
        <v>2923</v>
      </c>
      <c r="C43" s="363">
        <v>2657</v>
      </c>
      <c r="D43" s="364">
        <v>7</v>
      </c>
      <c r="E43" s="381">
        <v>7</v>
      </c>
      <c r="F43" s="382">
        <f>SUM(B43:E43)</f>
        <v>5594</v>
      </c>
      <c r="G43" s="365">
        <f>F43/$F$9</f>
        <v>0.005363056079120896</v>
      </c>
      <c r="H43" s="362">
        <v>2903</v>
      </c>
      <c r="I43" s="363">
        <v>2876</v>
      </c>
      <c r="J43" s="364"/>
      <c r="K43" s="381"/>
      <c r="L43" s="382">
        <f>SUM(H43:K43)</f>
        <v>5779</v>
      </c>
      <c r="M43" s="383">
        <f>IF(ISERROR(F43/L43-1),"         /0",(F43/L43-1))</f>
        <v>-0.03201245890292437</v>
      </c>
      <c r="N43" s="362">
        <v>6428</v>
      </c>
      <c r="O43" s="363">
        <v>5459</v>
      </c>
      <c r="P43" s="364">
        <v>16</v>
      </c>
      <c r="Q43" s="381">
        <v>7</v>
      </c>
      <c r="R43" s="382">
        <f>SUM(N43:Q43)</f>
        <v>11910</v>
      </c>
      <c r="S43" s="365">
        <f>R43/$R$9</f>
        <v>0.005032655213678681</v>
      </c>
      <c r="T43" s="376">
        <v>6139</v>
      </c>
      <c r="U43" s="363">
        <v>5687</v>
      </c>
      <c r="V43" s="364"/>
      <c r="W43" s="381"/>
      <c r="X43" s="382">
        <f>SUM(T43:W43)</f>
        <v>11826</v>
      </c>
      <c r="Y43" s="367">
        <f>IF(ISERROR(R43/X43-1),"         /0",IF(R43/X43&gt;5,"  *  ",(R43/X43-1)))</f>
        <v>0.007102993404363378</v>
      </c>
    </row>
    <row r="44" spans="1:25" s="36" customFormat="1" ht="19.5" customHeight="1">
      <c r="A44" s="361" t="s">
        <v>415</v>
      </c>
      <c r="B44" s="362">
        <v>1381</v>
      </c>
      <c r="C44" s="363">
        <v>980</v>
      </c>
      <c r="D44" s="364">
        <v>0</v>
      </c>
      <c r="E44" s="381">
        <v>0</v>
      </c>
      <c r="F44" s="382">
        <f>SUM(B44:E44)</f>
        <v>2361</v>
      </c>
      <c r="G44" s="365">
        <f>F44/$F$9</f>
        <v>0.0022635279590283225</v>
      </c>
      <c r="H44" s="362">
        <v>1169</v>
      </c>
      <c r="I44" s="363">
        <v>978</v>
      </c>
      <c r="J44" s="364"/>
      <c r="K44" s="381"/>
      <c r="L44" s="382">
        <f>SUM(H44:K44)</f>
        <v>2147</v>
      </c>
      <c r="M44" s="383">
        <f>IF(ISERROR(F44/L44-1),"         /0",(F44/L44-1))</f>
        <v>0.09967396367023751</v>
      </c>
      <c r="N44" s="362">
        <v>2543</v>
      </c>
      <c r="O44" s="363">
        <v>1473</v>
      </c>
      <c r="P44" s="364"/>
      <c r="Q44" s="381"/>
      <c r="R44" s="382">
        <f>SUM(N44:Q44)</f>
        <v>4016</v>
      </c>
      <c r="S44" s="365">
        <f>R44/$R$9</f>
        <v>0.0016969893650825845</v>
      </c>
      <c r="T44" s="376">
        <v>2173</v>
      </c>
      <c r="U44" s="363">
        <v>1672</v>
      </c>
      <c r="V44" s="364"/>
      <c r="W44" s="381"/>
      <c r="X44" s="382">
        <f>SUM(T44:W44)</f>
        <v>3845</v>
      </c>
      <c r="Y44" s="367">
        <f>IF(ISERROR(R44/X44-1),"         /0",IF(R44/X44&gt;5,"  *  ",(R44/X44-1)))</f>
        <v>0.04447334200260089</v>
      </c>
    </row>
    <row r="45" spans="1:25" s="36" customFormat="1" ht="19.5" customHeight="1">
      <c r="A45" s="361" t="s">
        <v>416</v>
      </c>
      <c r="B45" s="362">
        <v>409</v>
      </c>
      <c r="C45" s="363">
        <v>477</v>
      </c>
      <c r="D45" s="364">
        <v>0</v>
      </c>
      <c r="E45" s="381">
        <v>0</v>
      </c>
      <c r="F45" s="382">
        <f>SUM(B45:E45)</f>
        <v>886</v>
      </c>
      <c r="G45" s="365">
        <f>F45/$F$9</f>
        <v>0.000849422181998769</v>
      </c>
      <c r="H45" s="362">
        <v>499</v>
      </c>
      <c r="I45" s="363">
        <v>547</v>
      </c>
      <c r="J45" s="364"/>
      <c r="K45" s="381"/>
      <c r="L45" s="382">
        <f>SUM(H45:K45)</f>
        <v>1046</v>
      </c>
      <c r="M45" s="383">
        <f>IF(ISERROR(F45/L45-1),"         /0",(F45/L45-1))</f>
        <v>-0.15296367112810705</v>
      </c>
      <c r="N45" s="362">
        <v>739</v>
      </c>
      <c r="O45" s="363">
        <v>684</v>
      </c>
      <c r="P45" s="364"/>
      <c r="Q45" s="381"/>
      <c r="R45" s="382">
        <f>SUM(N45:Q45)</f>
        <v>1423</v>
      </c>
      <c r="S45" s="365">
        <f>R45/$R$9</f>
        <v>0.0006012987715419616</v>
      </c>
      <c r="T45" s="376">
        <v>1116</v>
      </c>
      <c r="U45" s="363">
        <v>943</v>
      </c>
      <c r="V45" s="364"/>
      <c r="W45" s="381"/>
      <c r="X45" s="382">
        <f>SUM(T45:W45)</f>
        <v>2059</v>
      </c>
      <c r="Y45" s="367">
        <f>IF(ISERROR(R45/X45-1),"         /0",IF(R45/X45&gt;5,"  *  ",(R45/X45-1)))</f>
        <v>-0.30888780961631856</v>
      </c>
    </row>
    <row r="46" spans="1:25" s="36" customFormat="1" ht="19.5" customHeight="1" thickBot="1">
      <c r="A46" s="361" t="s">
        <v>48</v>
      </c>
      <c r="B46" s="362">
        <v>135</v>
      </c>
      <c r="C46" s="363">
        <v>212</v>
      </c>
      <c r="D46" s="364">
        <v>0</v>
      </c>
      <c r="E46" s="381">
        <v>0</v>
      </c>
      <c r="F46" s="382">
        <f t="shared" si="0"/>
        <v>347</v>
      </c>
      <c r="G46" s="365">
        <f t="shared" si="1"/>
        <v>0.0003326743760198339</v>
      </c>
      <c r="H46" s="362">
        <v>138</v>
      </c>
      <c r="I46" s="363">
        <v>332</v>
      </c>
      <c r="J46" s="364">
        <v>4</v>
      </c>
      <c r="K46" s="381">
        <v>0</v>
      </c>
      <c r="L46" s="382">
        <f t="shared" si="2"/>
        <v>474</v>
      </c>
      <c r="M46" s="383">
        <f t="shared" si="3"/>
        <v>-0.26793248945147674</v>
      </c>
      <c r="N46" s="362">
        <v>309</v>
      </c>
      <c r="O46" s="363">
        <v>398</v>
      </c>
      <c r="P46" s="364">
        <v>2</v>
      </c>
      <c r="Q46" s="381">
        <v>0</v>
      </c>
      <c r="R46" s="382">
        <f t="shared" si="4"/>
        <v>709</v>
      </c>
      <c r="S46" s="365">
        <f t="shared" si="5"/>
        <v>0.0002995929929889324</v>
      </c>
      <c r="T46" s="376">
        <v>263</v>
      </c>
      <c r="U46" s="363">
        <v>643</v>
      </c>
      <c r="V46" s="364">
        <v>4</v>
      </c>
      <c r="W46" s="381">
        <v>0</v>
      </c>
      <c r="X46" s="382">
        <f t="shared" si="6"/>
        <v>910</v>
      </c>
      <c r="Y46" s="367">
        <f t="shared" si="7"/>
        <v>-0.22087912087912087</v>
      </c>
    </row>
    <row r="47" spans="1:25" s="58" customFormat="1" ht="19.5" customHeight="1">
      <c r="A47" s="67" t="s">
        <v>49</v>
      </c>
      <c r="B47" s="64">
        <f>SUM(B48:B50)</f>
        <v>11879</v>
      </c>
      <c r="C47" s="63">
        <f>SUM(C48:C50)</f>
        <v>11883</v>
      </c>
      <c r="D47" s="62">
        <f>SUM(D48:D50)</f>
        <v>331</v>
      </c>
      <c r="E47" s="61">
        <f>SUM(E48:E50)</f>
        <v>81</v>
      </c>
      <c r="F47" s="60">
        <f t="shared" si="0"/>
        <v>24174</v>
      </c>
      <c r="G47" s="65">
        <f t="shared" si="1"/>
        <v>0.023175995290788082</v>
      </c>
      <c r="H47" s="64">
        <f>SUM(H48:H50)</f>
        <v>9901</v>
      </c>
      <c r="I47" s="63">
        <f>SUM(I48:I50)</f>
        <v>11326</v>
      </c>
      <c r="J47" s="62">
        <f>SUM(J48:J50)</f>
        <v>773</v>
      </c>
      <c r="K47" s="61">
        <f>SUM(K48:K50)</f>
        <v>867</v>
      </c>
      <c r="L47" s="60">
        <f t="shared" si="2"/>
        <v>22867</v>
      </c>
      <c r="M47" s="66">
        <f t="shared" si="3"/>
        <v>0.05715660121572563</v>
      </c>
      <c r="N47" s="64">
        <f>SUM(N48:N50)</f>
        <v>30127</v>
      </c>
      <c r="O47" s="63">
        <f>SUM(O48:O50)</f>
        <v>31618</v>
      </c>
      <c r="P47" s="62">
        <f>SUM(P48:P50)</f>
        <v>563</v>
      </c>
      <c r="Q47" s="61">
        <f>SUM(Q48:Q50)</f>
        <v>415</v>
      </c>
      <c r="R47" s="60">
        <f t="shared" si="4"/>
        <v>62723</v>
      </c>
      <c r="S47" s="65">
        <f t="shared" si="5"/>
        <v>0.026504049787369262</v>
      </c>
      <c r="T47" s="64">
        <f>SUM(T48:T50)</f>
        <v>23211</v>
      </c>
      <c r="U47" s="63">
        <f>SUM(U48:U50)</f>
        <v>26161</v>
      </c>
      <c r="V47" s="62">
        <f>SUM(V48:V50)</f>
        <v>2176</v>
      </c>
      <c r="W47" s="61">
        <f>SUM(W48:W50)</f>
        <v>2504</v>
      </c>
      <c r="X47" s="60">
        <f t="shared" si="6"/>
        <v>54052</v>
      </c>
      <c r="Y47" s="59">
        <f t="shared" si="7"/>
        <v>0.16041959594464594</v>
      </c>
    </row>
    <row r="48" spans="1:25" ht="19.5" customHeight="1">
      <c r="A48" s="396" t="s">
        <v>417</v>
      </c>
      <c r="B48" s="397">
        <v>9181</v>
      </c>
      <c r="C48" s="398">
        <v>8655</v>
      </c>
      <c r="D48" s="399">
        <v>330</v>
      </c>
      <c r="E48" s="400">
        <v>81</v>
      </c>
      <c r="F48" s="401">
        <f t="shared" si="0"/>
        <v>18247</v>
      </c>
      <c r="G48" s="402">
        <f t="shared" si="1"/>
        <v>0.017493686856581873</v>
      </c>
      <c r="H48" s="397">
        <v>6899</v>
      </c>
      <c r="I48" s="398">
        <v>7614</v>
      </c>
      <c r="J48" s="399">
        <v>697</v>
      </c>
      <c r="K48" s="400">
        <v>812</v>
      </c>
      <c r="L48" s="401">
        <f t="shared" si="2"/>
        <v>16022</v>
      </c>
      <c r="M48" s="403">
        <f t="shared" si="3"/>
        <v>0.1388715516165273</v>
      </c>
      <c r="N48" s="397">
        <v>22792</v>
      </c>
      <c r="O48" s="398">
        <v>23159</v>
      </c>
      <c r="P48" s="399">
        <v>562</v>
      </c>
      <c r="Q48" s="400">
        <v>415</v>
      </c>
      <c r="R48" s="401">
        <f t="shared" si="4"/>
        <v>46928</v>
      </c>
      <c r="S48" s="402">
        <f t="shared" si="5"/>
        <v>0.019829760190387333</v>
      </c>
      <c r="T48" s="404">
        <v>16195</v>
      </c>
      <c r="U48" s="398">
        <v>17360</v>
      </c>
      <c r="V48" s="399">
        <v>2097</v>
      </c>
      <c r="W48" s="400">
        <v>2329</v>
      </c>
      <c r="X48" s="401">
        <f t="shared" si="6"/>
        <v>37981</v>
      </c>
      <c r="Y48" s="405">
        <f t="shared" si="7"/>
        <v>0.23556515099655084</v>
      </c>
    </row>
    <row r="49" spans="1:25" ht="19.5" customHeight="1">
      <c r="A49" s="387" t="s">
        <v>418</v>
      </c>
      <c r="B49" s="388">
        <v>2573</v>
      </c>
      <c r="C49" s="389">
        <v>3108</v>
      </c>
      <c r="D49" s="390">
        <v>0</v>
      </c>
      <c r="E49" s="391">
        <v>0</v>
      </c>
      <c r="F49" s="392">
        <f>SUM(B49:E49)</f>
        <v>5681</v>
      </c>
      <c r="G49" s="393">
        <f>F49/$F$9</f>
        <v>0.005446464352071113</v>
      </c>
      <c r="H49" s="388">
        <v>2922</v>
      </c>
      <c r="I49" s="389">
        <v>3679</v>
      </c>
      <c r="J49" s="390">
        <v>75</v>
      </c>
      <c r="K49" s="391">
        <v>55</v>
      </c>
      <c r="L49" s="392">
        <f>SUM(H49:K49)</f>
        <v>6731</v>
      </c>
      <c r="M49" s="394">
        <f>IF(ISERROR(F49/L49-1),"         /0",(F49/L49-1))</f>
        <v>-0.1559946516119447</v>
      </c>
      <c r="N49" s="388">
        <v>7090</v>
      </c>
      <c r="O49" s="389">
        <v>8253</v>
      </c>
      <c r="P49" s="390">
        <v>0</v>
      </c>
      <c r="Q49" s="391">
        <v>0</v>
      </c>
      <c r="R49" s="392">
        <f>SUM(N49:Q49)</f>
        <v>15343</v>
      </c>
      <c r="S49" s="393">
        <f>R49/$R$9</f>
        <v>0.006483293781987574</v>
      </c>
      <c r="T49" s="406">
        <v>6770</v>
      </c>
      <c r="U49" s="389">
        <v>8705</v>
      </c>
      <c r="V49" s="390">
        <v>75</v>
      </c>
      <c r="W49" s="391">
        <v>172</v>
      </c>
      <c r="X49" s="392">
        <f>SUM(T49:W49)</f>
        <v>15722</v>
      </c>
      <c r="Y49" s="395">
        <f>IF(ISERROR(R49/X49-1),"         /0",IF(R49/X49&gt;5,"  *  ",(R49/X49-1)))</f>
        <v>-0.02410634779290166</v>
      </c>
    </row>
    <row r="50" spans="1:25" ht="19.5" customHeight="1" thickBot="1">
      <c r="A50" s="361" t="s">
        <v>48</v>
      </c>
      <c r="B50" s="362">
        <v>125</v>
      </c>
      <c r="C50" s="363">
        <v>120</v>
      </c>
      <c r="D50" s="364">
        <v>1</v>
      </c>
      <c r="E50" s="381">
        <v>0</v>
      </c>
      <c r="F50" s="382">
        <f t="shared" si="0"/>
        <v>246</v>
      </c>
      <c r="G50" s="365">
        <f t="shared" si="1"/>
        <v>0.0002358440821350984</v>
      </c>
      <c r="H50" s="362">
        <v>80</v>
      </c>
      <c r="I50" s="363">
        <v>33</v>
      </c>
      <c r="J50" s="364">
        <v>1</v>
      </c>
      <c r="K50" s="381">
        <v>0</v>
      </c>
      <c r="L50" s="382">
        <f t="shared" si="2"/>
        <v>114</v>
      </c>
      <c r="M50" s="383">
        <f t="shared" si="3"/>
        <v>1.1578947368421053</v>
      </c>
      <c r="N50" s="362">
        <v>245</v>
      </c>
      <c r="O50" s="363">
        <v>206</v>
      </c>
      <c r="P50" s="364">
        <v>1</v>
      </c>
      <c r="Q50" s="381">
        <v>0</v>
      </c>
      <c r="R50" s="382">
        <f t="shared" si="4"/>
        <v>452</v>
      </c>
      <c r="S50" s="365">
        <f t="shared" si="5"/>
        <v>0.00019099581499435465</v>
      </c>
      <c r="T50" s="376">
        <v>246</v>
      </c>
      <c r="U50" s="363">
        <v>96</v>
      </c>
      <c r="V50" s="364">
        <v>4</v>
      </c>
      <c r="W50" s="381">
        <v>3</v>
      </c>
      <c r="X50" s="382">
        <f t="shared" si="6"/>
        <v>349</v>
      </c>
      <c r="Y50" s="367">
        <f t="shared" si="7"/>
        <v>0.2951289398280803</v>
      </c>
    </row>
    <row r="51" spans="1:25" s="36" customFormat="1" ht="19.5" customHeight="1" thickBot="1">
      <c r="A51" s="57" t="s">
        <v>48</v>
      </c>
      <c r="B51" s="54">
        <v>2710</v>
      </c>
      <c r="C51" s="53">
        <v>2064</v>
      </c>
      <c r="D51" s="52">
        <v>0</v>
      </c>
      <c r="E51" s="51">
        <v>0</v>
      </c>
      <c r="F51" s="50">
        <f t="shared" si="0"/>
        <v>4774</v>
      </c>
      <c r="G51" s="55">
        <f t="shared" si="1"/>
        <v>0.004576909138670568</v>
      </c>
      <c r="H51" s="54">
        <v>2341</v>
      </c>
      <c r="I51" s="53">
        <v>1957</v>
      </c>
      <c r="J51" s="52">
        <v>14</v>
      </c>
      <c r="K51" s="51">
        <v>10</v>
      </c>
      <c r="L51" s="50">
        <f t="shared" si="2"/>
        <v>4322</v>
      </c>
      <c r="M51" s="56">
        <f t="shared" si="3"/>
        <v>0.10458121240166585</v>
      </c>
      <c r="N51" s="54">
        <v>5724</v>
      </c>
      <c r="O51" s="53">
        <v>5131</v>
      </c>
      <c r="P51" s="52">
        <v>0</v>
      </c>
      <c r="Q51" s="51">
        <v>0</v>
      </c>
      <c r="R51" s="50">
        <f t="shared" si="4"/>
        <v>10855</v>
      </c>
      <c r="S51" s="55">
        <f t="shared" si="5"/>
        <v>0.004586857459654247</v>
      </c>
      <c r="T51" s="54">
        <v>4815</v>
      </c>
      <c r="U51" s="53">
        <v>4618</v>
      </c>
      <c r="V51" s="52">
        <v>14</v>
      </c>
      <c r="W51" s="51">
        <v>10</v>
      </c>
      <c r="X51" s="50">
        <f t="shared" si="6"/>
        <v>9457</v>
      </c>
      <c r="Y51" s="49">
        <f t="shared" si="7"/>
        <v>0.1478270064502485</v>
      </c>
    </row>
    <row r="52" ht="3" customHeight="1" thickTop="1">
      <c r="A52" s="13"/>
    </row>
    <row r="53" ht="14.25">
      <c r="A53" s="13" t="s">
        <v>47</v>
      </c>
    </row>
  </sheetData>
  <sheetProtection/>
  <mergeCells count="26"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N7:O7"/>
    <mergeCell ref="N6:R6"/>
    <mergeCell ref="B7:C7"/>
    <mergeCell ref="M6:M8"/>
    <mergeCell ref="S6:S8"/>
    <mergeCell ref="B5:M5"/>
  </mergeCells>
  <conditionalFormatting sqref="Y52:Y65536 M52:M65536 Y3 M3">
    <cfRule type="cellIs" priority="3" dxfId="103" operator="lessThan" stopIfTrue="1">
      <formula>0</formula>
    </cfRule>
  </conditionalFormatting>
  <conditionalFormatting sqref="M9:M51 Y9:Y51">
    <cfRule type="cellIs" priority="4" dxfId="104" operator="lessThan" stopIfTrue="1">
      <formula>0</formula>
    </cfRule>
    <cfRule type="cellIs" priority="5" dxfId="105" operator="greaterThanOrEqual" stopIfTrue="1">
      <formula>0</formula>
    </cfRule>
  </conditionalFormatting>
  <conditionalFormatting sqref="M5 Y5 Y7:Y8 M7:M8">
    <cfRule type="cellIs" priority="2" dxfId="103" operator="lessThan" stopIfTrue="1">
      <formula>0</formula>
    </cfRule>
  </conditionalFormatting>
  <conditionalFormatting sqref="M6 Y6">
    <cfRule type="cellIs" priority="1" dxfId="103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77"/>
  <sheetViews>
    <sheetView showGridLines="0" zoomScale="80" zoomScaleNormal="80" zoomScalePageLayoutView="0" workbookViewId="0" topLeftCell="A1">
      <selection activeCell="A9" sqref="A9:IV9"/>
    </sheetView>
  </sheetViews>
  <sheetFormatPr defaultColWidth="8.00390625" defaultRowHeight="15"/>
  <cols>
    <col min="1" max="1" width="27.8515625" style="23" customWidth="1"/>
    <col min="2" max="2" width="10.57421875" style="23" bestFit="1" customWidth="1"/>
    <col min="3" max="3" width="10.7109375" style="23" bestFit="1" customWidth="1"/>
    <col min="4" max="4" width="8.57421875" style="23" bestFit="1" customWidth="1"/>
    <col min="5" max="5" width="10.7109375" style="23" bestFit="1" customWidth="1"/>
    <col min="6" max="6" width="12.00390625" style="23" bestFit="1" customWidth="1"/>
    <col min="7" max="7" width="9.7109375" style="23" customWidth="1"/>
    <col min="8" max="8" width="10.57421875" style="23" bestFit="1" customWidth="1"/>
    <col min="9" max="9" width="10.7109375" style="23" bestFit="1" customWidth="1"/>
    <col min="10" max="10" width="8.57421875" style="23" customWidth="1"/>
    <col min="11" max="11" width="10.7109375" style="23" bestFit="1" customWidth="1"/>
    <col min="12" max="12" width="11.28125" style="23" customWidth="1"/>
    <col min="13" max="13" width="10.8515625" style="23" bestFit="1" customWidth="1"/>
    <col min="14" max="14" width="11.57421875" style="23" customWidth="1"/>
    <col min="15" max="15" width="11.28125" style="23" customWidth="1"/>
    <col min="16" max="16" width="9.00390625" style="23" customWidth="1"/>
    <col min="17" max="17" width="10.8515625" style="23" customWidth="1"/>
    <col min="18" max="18" width="12.7109375" style="23" bestFit="1" customWidth="1"/>
    <col min="19" max="19" width="9.8515625" style="23" bestFit="1" customWidth="1"/>
    <col min="20" max="21" width="11.140625" style="23" bestFit="1" customWidth="1"/>
    <col min="22" max="23" width="10.28125" style="23" customWidth="1"/>
    <col min="24" max="24" width="12.7109375" style="23" bestFit="1" customWidth="1"/>
    <col min="25" max="25" width="9.8515625" style="23" bestFit="1" customWidth="1"/>
    <col min="26" max="16384" width="8.00390625" style="23" customWidth="1"/>
  </cols>
  <sheetData>
    <row r="1" spans="24:25" ht="16.5">
      <c r="X1" s="600" t="s">
        <v>26</v>
      </c>
      <c r="Y1" s="600"/>
    </row>
    <row r="2" ht="5.25" customHeight="1" thickBot="1"/>
    <row r="3" spans="1:25" ht="24.75" customHeight="1" thickTop="1">
      <c r="A3" s="689" t="s">
        <v>61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1"/>
    </row>
    <row r="4" spans="1:25" ht="21" customHeight="1" thickBot="1">
      <c r="A4" s="698" t="s">
        <v>40</v>
      </c>
      <c r="B4" s="699"/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699"/>
      <c r="P4" s="699"/>
      <c r="Q4" s="699"/>
      <c r="R4" s="699"/>
      <c r="S4" s="699"/>
      <c r="T4" s="699"/>
      <c r="U4" s="699"/>
      <c r="V4" s="699"/>
      <c r="W4" s="699"/>
      <c r="X4" s="699"/>
      <c r="Y4" s="700"/>
    </row>
    <row r="5" spans="1:25" s="48" customFormat="1" ht="15.75" customHeight="1" thickBot="1" thickTop="1">
      <c r="A5" s="703" t="s">
        <v>60</v>
      </c>
      <c r="B5" s="682" t="s">
        <v>33</v>
      </c>
      <c r="C5" s="683"/>
      <c r="D5" s="683"/>
      <c r="E5" s="683"/>
      <c r="F5" s="683"/>
      <c r="G5" s="683"/>
      <c r="H5" s="683"/>
      <c r="I5" s="683"/>
      <c r="J5" s="684"/>
      <c r="K5" s="684"/>
      <c r="L5" s="684"/>
      <c r="M5" s="685"/>
      <c r="N5" s="682" t="s">
        <v>32</v>
      </c>
      <c r="O5" s="683"/>
      <c r="P5" s="683"/>
      <c r="Q5" s="683"/>
      <c r="R5" s="683"/>
      <c r="S5" s="683"/>
      <c r="T5" s="683"/>
      <c r="U5" s="683"/>
      <c r="V5" s="683"/>
      <c r="W5" s="683"/>
      <c r="X5" s="683"/>
      <c r="Y5" s="686"/>
    </row>
    <row r="6" spans="1:25" s="25" customFormat="1" ht="26.25" customHeight="1">
      <c r="A6" s="704"/>
      <c r="B6" s="674" t="s">
        <v>154</v>
      </c>
      <c r="C6" s="675"/>
      <c r="D6" s="675"/>
      <c r="E6" s="675"/>
      <c r="F6" s="675"/>
      <c r="G6" s="679" t="s">
        <v>31</v>
      </c>
      <c r="H6" s="674" t="s">
        <v>155</v>
      </c>
      <c r="I6" s="675"/>
      <c r="J6" s="675"/>
      <c r="K6" s="675"/>
      <c r="L6" s="675"/>
      <c r="M6" s="676" t="s">
        <v>30</v>
      </c>
      <c r="N6" s="674" t="s">
        <v>156</v>
      </c>
      <c r="O6" s="675"/>
      <c r="P6" s="675"/>
      <c r="Q6" s="675"/>
      <c r="R6" s="675"/>
      <c r="S6" s="679" t="s">
        <v>31</v>
      </c>
      <c r="T6" s="674" t="s">
        <v>157</v>
      </c>
      <c r="U6" s="675"/>
      <c r="V6" s="675"/>
      <c r="W6" s="675"/>
      <c r="X6" s="675"/>
      <c r="Y6" s="692" t="s">
        <v>30</v>
      </c>
    </row>
    <row r="7" spans="1:25" s="25" customFormat="1" ht="26.25" customHeight="1">
      <c r="A7" s="705"/>
      <c r="B7" s="697" t="s">
        <v>20</v>
      </c>
      <c r="C7" s="696"/>
      <c r="D7" s="695" t="s">
        <v>19</v>
      </c>
      <c r="E7" s="696"/>
      <c r="F7" s="687" t="s">
        <v>15</v>
      </c>
      <c r="G7" s="680"/>
      <c r="H7" s="697" t="s">
        <v>20</v>
      </c>
      <c r="I7" s="696"/>
      <c r="J7" s="695" t="s">
        <v>19</v>
      </c>
      <c r="K7" s="696"/>
      <c r="L7" s="687" t="s">
        <v>15</v>
      </c>
      <c r="M7" s="677"/>
      <c r="N7" s="697" t="s">
        <v>20</v>
      </c>
      <c r="O7" s="696"/>
      <c r="P7" s="695" t="s">
        <v>19</v>
      </c>
      <c r="Q7" s="696"/>
      <c r="R7" s="687" t="s">
        <v>15</v>
      </c>
      <c r="S7" s="680"/>
      <c r="T7" s="697" t="s">
        <v>20</v>
      </c>
      <c r="U7" s="696"/>
      <c r="V7" s="695" t="s">
        <v>19</v>
      </c>
      <c r="W7" s="696"/>
      <c r="X7" s="687" t="s">
        <v>15</v>
      </c>
      <c r="Y7" s="693"/>
    </row>
    <row r="8" spans="1:25" s="44" customFormat="1" ht="15" thickBot="1">
      <c r="A8" s="706"/>
      <c r="B8" s="47" t="s">
        <v>17</v>
      </c>
      <c r="C8" s="45" t="s">
        <v>16</v>
      </c>
      <c r="D8" s="46" t="s">
        <v>17</v>
      </c>
      <c r="E8" s="45" t="s">
        <v>16</v>
      </c>
      <c r="F8" s="688"/>
      <c r="G8" s="681"/>
      <c r="H8" s="47" t="s">
        <v>17</v>
      </c>
      <c r="I8" s="45" t="s">
        <v>16</v>
      </c>
      <c r="J8" s="46" t="s">
        <v>17</v>
      </c>
      <c r="K8" s="45" t="s">
        <v>16</v>
      </c>
      <c r="L8" s="688"/>
      <c r="M8" s="678"/>
      <c r="N8" s="47" t="s">
        <v>17</v>
      </c>
      <c r="O8" s="45" t="s">
        <v>16</v>
      </c>
      <c r="P8" s="46" t="s">
        <v>17</v>
      </c>
      <c r="Q8" s="45" t="s">
        <v>16</v>
      </c>
      <c r="R8" s="688"/>
      <c r="S8" s="681"/>
      <c r="T8" s="47" t="s">
        <v>17</v>
      </c>
      <c r="U8" s="45" t="s">
        <v>16</v>
      </c>
      <c r="V8" s="46" t="s">
        <v>17</v>
      </c>
      <c r="W8" s="45" t="s">
        <v>16</v>
      </c>
      <c r="X8" s="688"/>
      <c r="Y8" s="694"/>
    </row>
    <row r="9" spans="1:25" s="518" customFormat="1" ht="18" customHeight="1" thickBot="1" thickTop="1">
      <c r="A9" s="727" t="s">
        <v>22</v>
      </c>
      <c r="B9" s="728">
        <f>B10+B26+B42+B56+B69+B75</f>
        <v>518777</v>
      </c>
      <c r="C9" s="729">
        <f>C10+C26+C42+C56+C69+C75</f>
        <v>521048</v>
      </c>
      <c r="D9" s="730">
        <f>D10+D26+D42+D56+D69+D75</f>
        <v>1709</v>
      </c>
      <c r="E9" s="729">
        <f>E10+E26+E42+E56+E69+E75</f>
        <v>1528</v>
      </c>
      <c r="F9" s="730">
        <f aca="true" t="shared" si="0" ref="F9:F44">SUM(B9:E9)</f>
        <v>1043062</v>
      </c>
      <c r="G9" s="731">
        <f aca="true" t="shared" si="1" ref="G9:G44">F9/$F$9</f>
        <v>1</v>
      </c>
      <c r="H9" s="728">
        <f>H10+H26+H42+H56+H69+H75</f>
        <v>476070</v>
      </c>
      <c r="I9" s="729">
        <f>I10+I26+I42+I56+I69+I75</f>
        <v>461097</v>
      </c>
      <c r="J9" s="730">
        <f>J10+J26+J42+J56+J69+J75</f>
        <v>8368</v>
      </c>
      <c r="K9" s="729">
        <f>K10+K26+K42+K56+K69+K75</f>
        <v>8469</v>
      </c>
      <c r="L9" s="730">
        <f aca="true" t="shared" si="2" ref="L9:L44">SUM(H9:K9)</f>
        <v>954004</v>
      </c>
      <c r="M9" s="732">
        <f aca="true" t="shared" si="3" ref="M9:M44">IF(ISERROR(F9/L9-1),"         /0",(F9/L9-1))</f>
        <v>0.09335180984566094</v>
      </c>
      <c r="N9" s="728">
        <f>N10+N26+N42+N56+N69+N75</f>
        <v>1174807</v>
      </c>
      <c r="O9" s="729">
        <f>O10+O26+O42+O56+O69+O75</f>
        <v>1175098</v>
      </c>
      <c r="P9" s="730">
        <f>P10+P26+P42+P56+P69+P75</f>
        <v>8202</v>
      </c>
      <c r="Q9" s="729">
        <f>Q10+Q26+Q42+Q56+Q69+Q75</f>
        <v>8437</v>
      </c>
      <c r="R9" s="730">
        <f aca="true" t="shared" si="4" ref="R9:R44">SUM(N9:Q9)</f>
        <v>2366544</v>
      </c>
      <c r="S9" s="731">
        <f aca="true" t="shared" si="5" ref="S9:S44">R9/$R$9</f>
        <v>1</v>
      </c>
      <c r="T9" s="728">
        <f>T10+T26+T42+T56+T69+T75</f>
        <v>1058610</v>
      </c>
      <c r="U9" s="729">
        <f>U10+U26+U42+U56+U69+U75</f>
        <v>1038799</v>
      </c>
      <c r="V9" s="730">
        <f>V10+V26+V42+V56+V69+V75</f>
        <v>17905</v>
      </c>
      <c r="W9" s="729">
        <f>W10+W26+W42+W56+W69+W75</f>
        <v>17817</v>
      </c>
      <c r="X9" s="730">
        <f aca="true" t="shared" si="6" ref="X9:X44">SUM(T9:W9)</f>
        <v>2133131</v>
      </c>
      <c r="Y9" s="732">
        <f>IF(ISERROR(R9/X9-1),"         /0",(R9/X9-1))</f>
        <v>0.10942272181127177</v>
      </c>
    </row>
    <row r="10" spans="1:25" s="58" customFormat="1" ht="19.5" customHeight="1">
      <c r="A10" s="67" t="s">
        <v>53</v>
      </c>
      <c r="B10" s="64">
        <f>SUM(B11:B25)</f>
        <v>141889</v>
      </c>
      <c r="C10" s="63">
        <f>SUM(C11:C25)</f>
        <v>155254</v>
      </c>
      <c r="D10" s="62">
        <f>SUM(D11:D25)</f>
        <v>606</v>
      </c>
      <c r="E10" s="63">
        <f>SUM(E11:E25)</f>
        <v>548</v>
      </c>
      <c r="F10" s="62">
        <f t="shared" si="0"/>
        <v>298297</v>
      </c>
      <c r="G10" s="65">
        <f t="shared" si="1"/>
        <v>0.2859820413359896</v>
      </c>
      <c r="H10" s="64">
        <f>SUM(H11:H25)</f>
        <v>127533</v>
      </c>
      <c r="I10" s="63">
        <f>SUM(I11:I25)</f>
        <v>128012</v>
      </c>
      <c r="J10" s="62">
        <f>SUM(J11:J25)</f>
        <v>543</v>
      </c>
      <c r="K10" s="63">
        <f>SUM(K11:K25)</f>
        <v>343</v>
      </c>
      <c r="L10" s="62">
        <f t="shared" si="2"/>
        <v>256431</v>
      </c>
      <c r="M10" s="66">
        <f t="shared" si="3"/>
        <v>0.16326419192687314</v>
      </c>
      <c r="N10" s="64">
        <f>SUM(N11:N25)</f>
        <v>339826</v>
      </c>
      <c r="O10" s="63">
        <f>SUM(O11:O25)</f>
        <v>350135</v>
      </c>
      <c r="P10" s="62">
        <f>SUM(P11:P25)</f>
        <v>1322</v>
      </c>
      <c r="Q10" s="63">
        <f>SUM(Q11:Q25)</f>
        <v>1345</v>
      </c>
      <c r="R10" s="62">
        <f t="shared" si="4"/>
        <v>692628</v>
      </c>
      <c r="S10" s="65">
        <f t="shared" si="5"/>
        <v>0.2926748879378537</v>
      </c>
      <c r="T10" s="64">
        <f>SUM(T11:T25)</f>
        <v>289815</v>
      </c>
      <c r="U10" s="63">
        <f>SUM(U11:U25)</f>
        <v>290591</v>
      </c>
      <c r="V10" s="62">
        <f>SUM(V11:V25)</f>
        <v>1097</v>
      </c>
      <c r="W10" s="63">
        <f>SUM(W11:W25)</f>
        <v>1222</v>
      </c>
      <c r="X10" s="62">
        <f t="shared" si="6"/>
        <v>582725</v>
      </c>
      <c r="Y10" s="59">
        <f aca="true" t="shared" si="7" ref="Y10:Y44">IF(ISERROR(R10/X10-1),"         /0",IF(R10/X10&gt;5,"  *  ",(R10/X10-1)))</f>
        <v>0.1886018276202326</v>
      </c>
    </row>
    <row r="11" spans="1:25" ht="19.5" customHeight="1">
      <c r="A11" s="354" t="s">
        <v>158</v>
      </c>
      <c r="B11" s="355">
        <v>50587</v>
      </c>
      <c r="C11" s="356">
        <v>63197</v>
      </c>
      <c r="D11" s="357">
        <v>39</v>
      </c>
      <c r="E11" s="356">
        <v>0</v>
      </c>
      <c r="F11" s="357">
        <f t="shared" si="0"/>
        <v>113823</v>
      </c>
      <c r="G11" s="358">
        <f t="shared" si="1"/>
        <v>0.10912390634497278</v>
      </c>
      <c r="H11" s="355">
        <v>44053</v>
      </c>
      <c r="I11" s="356">
        <v>44975</v>
      </c>
      <c r="J11" s="357">
        <v>472</v>
      </c>
      <c r="K11" s="356">
        <v>235</v>
      </c>
      <c r="L11" s="357">
        <f t="shared" si="2"/>
        <v>89735</v>
      </c>
      <c r="M11" s="359">
        <f t="shared" si="3"/>
        <v>0.2684348359057225</v>
      </c>
      <c r="N11" s="355">
        <v>124972</v>
      </c>
      <c r="O11" s="356">
        <v>140557</v>
      </c>
      <c r="P11" s="357">
        <v>178</v>
      </c>
      <c r="Q11" s="356">
        <v>276</v>
      </c>
      <c r="R11" s="357">
        <f t="shared" si="4"/>
        <v>265983</v>
      </c>
      <c r="S11" s="358">
        <f t="shared" si="5"/>
        <v>0.11239300853903414</v>
      </c>
      <c r="T11" s="355">
        <v>102379</v>
      </c>
      <c r="U11" s="356">
        <v>105608</v>
      </c>
      <c r="V11" s="357">
        <v>930</v>
      </c>
      <c r="W11" s="356">
        <v>1005</v>
      </c>
      <c r="X11" s="357">
        <f t="shared" si="6"/>
        <v>209922</v>
      </c>
      <c r="Y11" s="360">
        <f t="shared" si="7"/>
        <v>0.2670563352102209</v>
      </c>
    </row>
    <row r="12" spans="1:25" ht="19.5" customHeight="1">
      <c r="A12" s="361" t="s">
        <v>177</v>
      </c>
      <c r="B12" s="362">
        <v>26762</v>
      </c>
      <c r="C12" s="363">
        <v>26638</v>
      </c>
      <c r="D12" s="364">
        <v>0</v>
      </c>
      <c r="E12" s="363">
        <v>0</v>
      </c>
      <c r="F12" s="364">
        <f t="shared" si="0"/>
        <v>53400</v>
      </c>
      <c r="G12" s="365">
        <f t="shared" si="1"/>
        <v>0.05119542270737502</v>
      </c>
      <c r="H12" s="362">
        <v>24492</v>
      </c>
      <c r="I12" s="363">
        <v>26384</v>
      </c>
      <c r="J12" s="364"/>
      <c r="K12" s="363"/>
      <c r="L12" s="364">
        <f t="shared" si="2"/>
        <v>50876</v>
      </c>
      <c r="M12" s="366">
        <f t="shared" si="3"/>
        <v>0.049610818460570805</v>
      </c>
      <c r="N12" s="362">
        <v>58042</v>
      </c>
      <c r="O12" s="363">
        <v>57890</v>
      </c>
      <c r="P12" s="364"/>
      <c r="Q12" s="363"/>
      <c r="R12" s="364">
        <f t="shared" si="4"/>
        <v>115932</v>
      </c>
      <c r="S12" s="365">
        <f t="shared" si="5"/>
        <v>0.04898789120337505</v>
      </c>
      <c r="T12" s="362">
        <v>52290</v>
      </c>
      <c r="U12" s="363">
        <v>55125</v>
      </c>
      <c r="V12" s="364"/>
      <c r="W12" s="363"/>
      <c r="X12" s="364">
        <f t="shared" si="6"/>
        <v>107415</v>
      </c>
      <c r="Y12" s="367">
        <f t="shared" si="7"/>
        <v>0.07929060187124692</v>
      </c>
    </row>
    <row r="13" spans="1:25" ht="19.5" customHeight="1">
      <c r="A13" s="361" t="s">
        <v>178</v>
      </c>
      <c r="B13" s="362">
        <v>18065</v>
      </c>
      <c r="C13" s="363">
        <v>18679</v>
      </c>
      <c r="D13" s="364">
        <v>0</v>
      </c>
      <c r="E13" s="363">
        <v>0</v>
      </c>
      <c r="F13" s="364">
        <f>SUM(B13:E13)</f>
        <v>36744</v>
      </c>
      <c r="G13" s="365">
        <f>F13/$F$9</f>
        <v>0.03522705265842299</v>
      </c>
      <c r="H13" s="362">
        <v>11157</v>
      </c>
      <c r="I13" s="363">
        <v>10937</v>
      </c>
      <c r="J13" s="364"/>
      <c r="K13" s="363"/>
      <c r="L13" s="364">
        <f>SUM(H13:K13)</f>
        <v>22094</v>
      </c>
      <c r="M13" s="366">
        <f>IF(ISERROR(F13/L13-1),"         /0",(F13/L13-1))</f>
        <v>0.6630759482212365</v>
      </c>
      <c r="N13" s="362">
        <v>43310</v>
      </c>
      <c r="O13" s="363">
        <v>42381</v>
      </c>
      <c r="P13" s="364"/>
      <c r="Q13" s="363"/>
      <c r="R13" s="364">
        <f>SUM(N13:Q13)</f>
        <v>85691</v>
      </c>
      <c r="S13" s="365">
        <f>R13/$R$9</f>
        <v>0.03620934155460452</v>
      </c>
      <c r="T13" s="362">
        <v>25490</v>
      </c>
      <c r="U13" s="363">
        <v>25147</v>
      </c>
      <c r="V13" s="364"/>
      <c r="W13" s="363"/>
      <c r="X13" s="364">
        <f>SUM(T13:W13)</f>
        <v>50637</v>
      </c>
      <c r="Y13" s="367">
        <f>IF(ISERROR(R13/X13-1),"         /0",IF(R13/X13&gt;5,"  *  ",(R13/X13-1)))</f>
        <v>0.6922605999565534</v>
      </c>
    </row>
    <row r="14" spans="1:25" ht="19.5" customHeight="1">
      <c r="A14" s="361" t="s">
        <v>180</v>
      </c>
      <c r="B14" s="362">
        <v>14542</v>
      </c>
      <c r="C14" s="363">
        <v>14620</v>
      </c>
      <c r="D14" s="364">
        <v>0</v>
      </c>
      <c r="E14" s="363">
        <v>0</v>
      </c>
      <c r="F14" s="364">
        <f t="shared" si="0"/>
        <v>29162</v>
      </c>
      <c r="G14" s="365">
        <f t="shared" si="1"/>
        <v>0.027958069606600567</v>
      </c>
      <c r="H14" s="362">
        <v>16269</v>
      </c>
      <c r="I14" s="363">
        <v>15875</v>
      </c>
      <c r="J14" s="364"/>
      <c r="K14" s="363"/>
      <c r="L14" s="364">
        <f t="shared" si="2"/>
        <v>32144</v>
      </c>
      <c r="M14" s="366">
        <f t="shared" si="3"/>
        <v>-0.09277003484320556</v>
      </c>
      <c r="N14" s="362">
        <v>36661</v>
      </c>
      <c r="O14" s="363">
        <v>36170</v>
      </c>
      <c r="P14" s="364"/>
      <c r="Q14" s="363"/>
      <c r="R14" s="364">
        <f t="shared" si="4"/>
        <v>72831</v>
      </c>
      <c r="S14" s="365">
        <f t="shared" si="5"/>
        <v>0.03077525708374744</v>
      </c>
      <c r="T14" s="362">
        <v>36390</v>
      </c>
      <c r="U14" s="363">
        <v>35460</v>
      </c>
      <c r="V14" s="364"/>
      <c r="W14" s="363"/>
      <c r="X14" s="364">
        <f t="shared" si="6"/>
        <v>71850</v>
      </c>
      <c r="Y14" s="367">
        <f t="shared" si="7"/>
        <v>0.013653444676409165</v>
      </c>
    </row>
    <row r="15" spans="1:25" ht="19.5" customHeight="1">
      <c r="A15" s="361" t="s">
        <v>187</v>
      </c>
      <c r="B15" s="362">
        <v>8050</v>
      </c>
      <c r="C15" s="363">
        <v>9005</v>
      </c>
      <c r="D15" s="364">
        <v>0</v>
      </c>
      <c r="E15" s="363">
        <v>0</v>
      </c>
      <c r="F15" s="364">
        <f>SUM(B15:E15)</f>
        <v>17055</v>
      </c>
      <c r="G15" s="365">
        <f>F15/$F$9</f>
        <v>0.016350897645585786</v>
      </c>
      <c r="H15" s="362">
        <v>8408</v>
      </c>
      <c r="I15" s="363">
        <v>8790</v>
      </c>
      <c r="J15" s="364"/>
      <c r="K15" s="363"/>
      <c r="L15" s="364">
        <f>SUM(H15:K15)</f>
        <v>17198</v>
      </c>
      <c r="M15" s="366">
        <f>IF(ISERROR(F15/L15-1),"         /0",(F15/L15-1))</f>
        <v>-0.008314920339574372</v>
      </c>
      <c r="N15" s="362">
        <v>18478</v>
      </c>
      <c r="O15" s="363">
        <v>20004</v>
      </c>
      <c r="P15" s="364"/>
      <c r="Q15" s="363"/>
      <c r="R15" s="364">
        <f>SUM(N15:Q15)</f>
        <v>38482</v>
      </c>
      <c r="S15" s="365">
        <f>R15/$R$9</f>
        <v>0.016260842815514945</v>
      </c>
      <c r="T15" s="362">
        <v>19004</v>
      </c>
      <c r="U15" s="363">
        <v>19725</v>
      </c>
      <c r="V15" s="364"/>
      <c r="W15" s="363"/>
      <c r="X15" s="364">
        <f>SUM(T15:W15)</f>
        <v>38729</v>
      </c>
      <c r="Y15" s="367">
        <f>IF(ISERROR(R15/X15-1),"         /0",IF(R15/X15&gt;5,"  *  ",(R15/X15-1)))</f>
        <v>-0.006377649823129938</v>
      </c>
    </row>
    <row r="16" spans="1:25" ht="19.5" customHeight="1">
      <c r="A16" s="361" t="s">
        <v>193</v>
      </c>
      <c r="B16" s="362">
        <v>5673</v>
      </c>
      <c r="C16" s="363">
        <v>5829</v>
      </c>
      <c r="D16" s="364">
        <v>0</v>
      </c>
      <c r="E16" s="363">
        <v>0</v>
      </c>
      <c r="F16" s="364">
        <f>SUM(B16:E16)</f>
        <v>11502</v>
      </c>
      <c r="G16" s="365">
        <f>F16/$F$9</f>
        <v>0.011027148913487406</v>
      </c>
      <c r="H16" s="362">
        <v>7122</v>
      </c>
      <c r="I16" s="363">
        <v>6111</v>
      </c>
      <c r="J16" s="364"/>
      <c r="K16" s="363"/>
      <c r="L16" s="364">
        <f>SUM(H16:K16)</f>
        <v>13233</v>
      </c>
      <c r="M16" s="366">
        <f>IF(ISERROR(F16/L16-1),"         /0",(F16/L16-1))</f>
        <v>-0.1308093402856495</v>
      </c>
      <c r="N16" s="362">
        <v>13285</v>
      </c>
      <c r="O16" s="363">
        <v>12657</v>
      </c>
      <c r="P16" s="364"/>
      <c r="Q16" s="363"/>
      <c r="R16" s="364">
        <f>SUM(N16:Q16)</f>
        <v>25942</v>
      </c>
      <c r="S16" s="365">
        <f>R16/$R$9</f>
        <v>0.010961976620760061</v>
      </c>
      <c r="T16" s="362">
        <v>14855</v>
      </c>
      <c r="U16" s="363">
        <v>13110</v>
      </c>
      <c r="V16" s="364"/>
      <c r="W16" s="363"/>
      <c r="X16" s="364">
        <f>SUM(T16:W16)</f>
        <v>27965</v>
      </c>
      <c r="Y16" s="367">
        <f>IF(ISERROR(R16/X16-1),"         /0",IF(R16/X16&gt;5,"  *  ",(R16/X16-1)))</f>
        <v>-0.07234042553191489</v>
      </c>
    </row>
    <row r="17" spans="1:25" ht="19.5" customHeight="1">
      <c r="A17" s="361" t="s">
        <v>194</v>
      </c>
      <c r="B17" s="362">
        <v>5508</v>
      </c>
      <c r="C17" s="363">
        <v>5325</v>
      </c>
      <c r="D17" s="364">
        <v>0</v>
      </c>
      <c r="E17" s="363">
        <v>0</v>
      </c>
      <c r="F17" s="364">
        <f>SUM(B17:E17)</f>
        <v>10833</v>
      </c>
      <c r="G17" s="365">
        <f>F17/$F$9</f>
        <v>0.010385768055973662</v>
      </c>
      <c r="H17" s="362">
        <v>4005</v>
      </c>
      <c r="I17" s="363">
        <v>3703</v>
      </c>
      <c r="J17" s="364"/>
      <c r="K17" s="363"/>
      <c r="L17" s="364">
        <f>SUM(H17:K17)</f>
        <v>7708</v>
      </c>
      <c r="M17" s="366">
        <f>IF(ISERROR(F17/L17-1),"         /0",(F17/L17-1))</f>
        <v>0.4054229372080955</v>
      </c>
      <c r="N17" s="362">
        <v>12235</v>
      </c>
      <c r="O17" s="363">
        <v>12103</v>
      </c>
      <c r="P17" s="364"/>
      <c r="Q17" s="363"/>
      <c r="R17" s="364">
        <f>SUM(N17:Q17)</f>
        <v>24338</v>
      </c>
      <c r="S17" s="365">
        <f>R17/$R$9</f>
        <v>0.010284195011797795</v>
      </c>
      <c r="T17" s="362">
        <v>9377</v>
      </c>
      <c r="U17" s="363">
        <v>8591</v>
      </c>
      <c r="V17" s="364"/>
      <c r="W17" s="363"/>
      <c r="X17" s="364">
        <f>SUM(T17:W17)</f>
        <v>17968</v>
      </c>
      <c r="Y17" s="367">
        <f>IF(ISERROR(R17/X17-1),"         /0",IF(R17/X17&gt;5,"  *  ",(R17/X17-1)))</f>
        <v>0.35451914514692784</v>
      </c>
    </row>
    <row r="18" spans="1:25" ht="19.5" customHeight="1">
      <c r="A18" s="361" t="s">
        <v>159</v>
      </c>
      <c r="B18" s="362">
        <v>4053</v>
      </c>
      <c r="C18" s="363">
        <v>3954</v>
      </c>
      <c r="D18" s="364">
        <v>0</v>
      </c>
      <c r="E18" s="363">
        <v>0</v>
      </c>
      <c r="F18" s="364">
        <f>SUM(B18:E18)</f>
        <v>8007</v>
      </c>
      <c r="G18" s="365">
        <f>F18/$F$9</f>
        <v>0.0076764372587631415</v>
      </c>
      <c r="H18" s="362">
        <v>3556</v>
      </c>
      <c r="I18" s="363">
        <v>3624</v>
      </c>
      <c r="J18" s="364"/>
      <c r="K18" s="363"/>
      <c r="L18" s="364">
        <f>SUM(H18:K18)</f>
        <v>7180</v>
      </c>
      <c r="M18" s="366">
        <f>IF(ISERROR(F18/L18-1),"         /0",(F18/L18-1))</f>
        <v>0.11518105849582172</v>
      </c>
      <c r="N18" s="362">
        <v>8742</v>
      </c>
      <c r="O18" s="363">
        <v>8355</v>
      </c>
      <c r="P18" s="364"/>
      <c r="Q18" s="363"/>
      <c r="R18" s="364">
        <f>SUM(N18:Q18)</f>
        <v>17097</v>
      </c>
      <c r="S18" s="365">
        <f>R18/$R$9</f>
        <v>0.007224458957872746</v>
      </c>
      <c r="T18" s="362">
        <v>8143</v>
      </c>
      <c r="U18" s="363">
        <v>7655</v>
      </c>
      <c r="V18" s="364"/>
      <c r="W18" s="363"/>
      <c r="X18" s="364">
        <f>SUM(T18:W18)</f>
        <v>15798</v>
      </c>
      <c r="Y18" s="367">
        <f>IF(ISERROR(R18/X18-1),"         /0",IF(R18/X18&gt;5,"  *  ",(R18/X18-1)))</f>
        <v>0.08222559817698438</v>
      </c>
    </row>
    <row r="19" spans="1:25" ht="19.5" customHeight="1">
      <c r="A19" s="361" t="s">
        <v>201</v>
      </c>
      <c r="B19" s="362">
        <v>1729</v>
      </c>
      <c r="C19" s="363">
        <v>1752</v>
      </c>
      <c r="D19" s="364">
        <v>555</v>
      </c>
      <c r="E19" s="363">
        <v>542</v>
      </c>
      <c r="F19" s="364">
        <f>SUM(B19:E19)</f>
        <v>4578</v>
      </c>
      <c r="G19" s="365">
        <f>F19/$F$9</f>
        <v>0.004389000845587319</v>
      </c>
      <c r="H19" s="362"/>
      <c r="I19" s="363"/>
      <c r="J19" s="364"/>
      <c r="K19" s="363"/>
      <c r="L19" s="364">
        <f>SUM(H19:K19)</f>
        <v>0</v>
      </c>
      <c r="M19" s="366" t="str">
        <f>IF(ISERROR(F19/L19-1),"         /0",(F19/L19-1))</f>
        <v>         /0</v>
      </c>
      <c r="N19" s="362">
        <v>3609</v>
      </c>
      <c r="O19" s="363">
        <v>4086</v>
      </c>
      <c r="P19" s="364">
        <v>1113</v>
      </c>
      <c r="Q19" s="363">
        <v>1051</v>
      </c>
      <c r="R19" s="364">
        <f>SUM(N19:Q19)</f>
        <v>9859</v>
      </c>
      <c r="S19" s="365">
        <f>R19/$R$9</f>
        <v>0.004165990575286156</v>
      </c>
      <c r="T19" s="362"/>
      <c r="U19" s="363"/>
      <c r="V19" s="364"/>
      <c r="W19" s="363"/>
      <c r="X19" s="364">
        <f>SUM(T19:W19)</f>
        <v>0</v>
      </c>
      <c r="Y19" s="367" t="str">
        <f>IF(ISERROR(R19/X19-1),"         /0",IF(R19/X19&gt;5,"  *  ",(R19/X19-1)))</f>
        <v>         /0</v>
      </c>
    </row>
    <row r="20" spans="1:25" ht="19.5" customHeight="1">
      <c r="A20" s="361" t="s">
        <v>190</v>
      </c>
      <c r="B20" s="362">
        <v>1829</v>
      </c>
      <c r="C20" s="363">
        <v>2085</v>
      </c>
      <c r="D20" s="364">
        <v>0</v>
      </c>
      <c r="E20" s="363">
        <v>0</v>
      </c>
      <c r="F20" s="364">
        <f>SUM(B20:E20)</f>
        <v>3914</v>
      </c>
      <c r="G20" s="365">
        <f>F20/$F$9</f>
        <v>0.0037524135669787604</v>
      </c>
      <c r="H20" s="362">
        <v>2574</v>
      </c>
      <c r="I20" s="363">
        <v>2524</v>
      </c>
      <c r="J20" s="364"/>
      <c r="K20" s="363"/>
      <c r="L20" s="364">
        <f>SUM(H20:K20)</f>
        <v>5098</v>
      </c>
      <c r="M20" s="366">
        <f>IF(ISERROR(F20/L20-1),"         /0",(F20/L20-1))</f>
        <v>-0.23224794036877205</v>
      </c>
      <c r="N20" s="362">
        <v>4576</v>
      </c>
      <c r="O20" s="363">
        <v>3759</v>
      </c>
      <c r="P20" s="364"/>
      <c r="Q20" s="363"/>
      <c r="R20" s="364">
        <f>SUM(N20:Q20)</f>
        <v>8335</v>
      </c>
      <c r="S20" s="365">
        <f>R20/$R$9</f>
        <v>0.003522013535349438</v>
      </c>
      <c r="T20" s="362">
        <v>5913</v>
      </c>
      <c r="U20" s="363">
        <v>5817</v>
      </c>
      <c r="V20" s="364"/>
      <c r="W20" s="363"/>
      <c r="X20" s="364">
        <f>SUM(T20:W20)</f>
        <v>11730</v>
      </c>
      <c r="Y20" s="367">
        <f>IF(ISERROR(R20/X20-1),"         /0",IF(R20/X20&gt;5,"  *  ",(R20/X20-1)))</f>
        <v>-0.28942881500426254</v>
      </c>
    </row>
    <row r="21" spans="1:25" ht="19.5" customHeight="1">
      <c r="A21" s="361" t="s">
        <v>182</v>
      </c>
      <c r="B21" s="362">
        <v>1880</v>
      </c>
      <c r="C21" s="363">
        <v>1484</v>
      </c>
      <c r="D21" s="364">
        <v>0</v>
      </c>
      <c r="E21" s="363">
        <v>0</v>
      </c>
      <c r="F21" s="364">
        <f t="shared" si="0"/>
        <v>3364</v>
      </c>
      <c r="G21" s="365">
        <f t="shared" si="1"/>
        <v>0.0032251198874084187</v>
      </c>
      <c r="H21" s="362">
        <v>2538</v>
      </c>
      <c r="I21" s="363">
        <v>2334</v>
      </c>
      <c r="J21" s="364"/>
      <c r="K21" s="363"/>
      <c r="L21" s="364">
        <f t="shared" si="2"/>
        <v>4872</v>
      </c>
      <c r="M21" s="366">
        <f t="shared" si="3"/>
        <v>-0.30952380952380953</v>
      </c>
      <c r="N21" s="362">
        <v>5321</v>
      </c>
      <c r="O21" s="363">
        <v>4105</v>
      </c>
      <c r="P21" s="364"/>
      <c r="Q21" s="363"/>
      <c r="R21" s="364">
        <f t="shared" si="4"/>
        <v>9426</v>
      </c>
      <c r="S21" s="365">
        <f t="shared" si="5"/>
        <v>0.003983023345435369</v>
      </c>
      <c r="T21" s="362">
        <v>6202</v>
      </c>
      <c r="U21" s="363">
        <v>6885</v>
      </c>
      <c r="V21" s="364"/>
      <c r="W21" s="363"/>
      <c r="X21" s="364">
        <f t="shared" si="6"/>
        <v>13087</v>
      </c>
      <c r="Y21" s="367">
        <f t="shared" si="7"/>
        <v>-0.27974325666692135</v>
      </c>
    </row>
    <row r="22" spans="1:25" ht="19.5" customHeight="1">
      <c r="A22" s="361" t="s">
        <v>185</v>
      </c>
      <c r="B22" s="362">
        <v>1635</v>
      </c>
      <c r="C22" s="363">
        <v>1146</v>
      </c>
      <c r="D22" s="364">
        <v>0</v>
      </c>
      <c r="E22" s="363">
        <v>0</v>
      </c>
      <c r="F22" s="364">
        <f>SUM(B22:E22)</f>
        <v>2781</v>
      </c>
      <c r="G22" s="365">
        <f>F22/$F$9</f>
        <v>0.002666188587063856</v>
      </c>
      <c r="H22" s="362">
        <v>2068</v>
      </c>
      <c r="I22" s="363">
        <v>1477</v>
      </c>
      <c r="J22" s="364"/>
      <c r="K22" s="363"/>
      <c r="L22" s="364">
        <f>SUM(H22:K22)</f>
        <v>3545</v>
      </c>
      <c r="M22" s="366">
        <f>IF(ISERROR(F22/L22-1),"         /0",(F22/L22-1))</f>
        <v>-0.21551480959097324</v>
      </c>
      <c r="N22" s="362">
        <v>4438</v>
      </c>
      <c r="O22" s="363">
        <v>2725</v>
      </c>
      <c r="P22" s="364"/>
      <c r="Q22" s="363"/>
      <c r="R22" s="364">
        <f>SUM(N22:Q22)</f>
        <v>7163</v>
      </c>
      <c r="S22" s="365">
        <f>R22/$R$9</f>
        <v>0.0030267765991251376</v>
      </c>
      <c r="T22" s="362">
        <v>4863</v>
      </c>
      <c r="U22" s="363">
        <v>3068</v>
      </c>
      <c r="V22" s="364"/>
      <c r="W22" s="363"/>
      <c r="X22" s="364">
        <f>SUM(T22:W22)</f>
        <v>7931</v>
      </c>
      <c r="Y22" s="367">
        <f>IF(ISERROR(R22/X22-1),"         /0",IF(R22/X22&gt;5,"  *  ",(R22/X22-1)))</f>
        <v>-0.09683520363132014</v>
      </c>
    </row>
    <row r="23" spans="1:25" ht="19.5" customHeight="1">
      <c r="A23" s="361" t="s">
        <v>160</v>
      </c>
      <c r="B23" s="362">
        <v>1295</v>
      </c>
      <c r="C23" s="363">
        <v>1329</v>
      </c>
      <c r="D23" s="364">
        <v>0</v>
      </c>
      <c r="E23" s="363">
        <v>0</v>
      </c>
      <c r="F23" s="364">
        <f t="shared" si="0"/>
        <v>2624</v>
      </c>
      <c r="G23" s="365">
        <f t="shared" si="1"/>
        <v>0.0025156702094410494</v>
      </c>
      <c r="H23" s="362">
        <v>935</v>
      </c>
      <c r="I23" s="363">
        <v>920</v>
      </c>
      <c r="J23" s="364"/>
      <c r="K23" s="363"/>
      <c r="L23" s="364">
        <f t="shared" si="2"/>
        <v>1855</v>
      </c>
      <c r="M23" s="366">
        <f t="shared" si="3"/>
        <v>0.4145552560646901</v>
      </c>
      <c r="N23" s="362">
        <v>5390</v>
      </c>
      <c r="O23" s="363">
        <v>4899</v>
      </c>
      <c r="P23" s="364"/>
      <c r="Q23" s="363"/>
      <c r="R23" s="364">
        <f t="shared" si="4"/>
        <v>10289</v>
      </c>
      <c r="S23" s="365">
        <f t="shared" si="5"/>
        <v>0.004347690133798484</v>
      </c>
      <c r="T23" s="362">
        <v>4076</v>
      </c>
      <c r="U23" s="363">
        <v>3539</v>
      </c>
      <c r="V23" s="364"/>
      <c r="W23" s="363"/>
      <c r="X23" s="364">
        <f t="shared" si="6"/>
        <v>7615</v>
      </c>
      <c r="Y23" s="367">
        <f t="shared" si="7"/>
        <v>0.35114904793171364</v>
      </c>
    </row>
    <row r="24" spans="1:25" ht="19.5" customHeight="1">
      <c r="A24" s="361" t="s">
        <v>186</v>
      </c>
      <c r="B24" s="362">
        <v>222</v>
      </c>
      <c r="C24" s="363">
        <v>167</v>
      </c>
      <c r="D24" s="364">
        <v>0</v>
      </c>
      <c r="E24" s="363">
        <v>0</v>
      </c>
      <c r="F24" s="364">
        <f t="shared" si="0"/>
        <v>389</v>
      </c>
      <c r="G24" s="365">
        <f t="shared" si="1"/>
        <v>0.0003729404388233873</v>
      </c>
      <c r="H24" s="362">
        <v>279</v>
      </c>
      <c r="I24" s="363">
        <v>231</v>
      </c>
      <c r="J24" s="364"/>
      <c r="K24" s="363"/>
      <c r="L24" s="364">
        <f t="shared" si="2"/>
        <v>510</v>
      </c>
      <c r="M24" s="366">
        <f t="shared" si="3"/>
        <v>-0.23725490196078436</v>
      </c>
      <c r="N24" s="362">
        <v>606</v>
      </c>
      <c r="O24" s="363">
        <v>339</v>
      </c>
      <c r="P24" s="364"/>
      <c r="Q24" s="363"/>
      <c r="R24" s="364">
        <f t="shared" si="4"/>
        <v>945</v>
      </c>
      <c r="S24" s="365">
        <f t="shared" si="5"/>
        <v>0.00039931647161430337</v>
      </c>
      <c r="T24" s="362">
        <v>549</v>
      </c>
      <c r="U24" s="363">
        <v>535</v>
      </c>
      <c r="V24" s="364"/>
      <c r="W24" s="363"/>
      <c r="X24" s="364">
        <f t="shared" si="6"/>
        <v>1084</v>
      </c>
      <c r="Y24" s="367">
        <f t="shared" si="7"/>
        <v>-0.12822878228782286</v>
      </c>
    </row>
    <row r="25" spans="1:25" ht="19.5" customHeight="1" thickBot="1">
      <c r="A25" s="368" t="s">
        <v>169</v>
      </c>
      <c r="B25" s="369">
        <v>59</v>
      </c>
      <c r="C25" s="370">
        <v>44</v>
      </c>
      <c r="D25" s="371">
        <v>12</v>
      </c>
      <c r="E25" s="370">
        <v>6</v>
      </c>
      <c r="F25" s="371">
        <f t="shared" si="0"/>
        <v>121</v>
      </c>
      <c r="G25" s="372">
        <f t="shared" si="1"/>
        <v>0.00011600460950547522</v>
      </c>
      <c r="H25" s="369">
        <v>77</v>
      </c>
      <c r="I25" s="370">
        <v>127</v>
      </c>
      <c r="J25" s="371">
        <v>71</v>
      </c>
      <c r="K25" s="370">
        <v>108</v>
      </c>
      <c r="L25" s="371">
        <f t="shared" si="2"/>
        <v>383</v>
      </c>
      <c r="M25" s="373">
        <f t="shared" si="3"/>
        <v>-0.6840731070496083</v>
      </c>
      <c r="N25" s="369">
        <v>161</v>
      </c>
      <c r="O25" s="370">
        <v>105</v>
      </c>
      <c r="P25" s="371">
        <v>31</v>
      </c>
      <c r="Q25" s="370">
        <v>18</v>
      </c>
      <c r="R25" s="371">
        <f t="shared" si="4"/>
        <v>315</v>
      </c>
      <c r="S25" s="372">
        <f t="shared" si="5"/>
        <v>0.00013310549053810114</v>
      </c>
      <c r="T25" s="369">
        <v>284</v>
      </c>
      <c r="U25" s="370">
        <v>326</v>
      </c>
      <c r="V25" s="371">
        <v>167</v>
      </c>
      <c r="W25" s="370">
        <v>217</v>
      </c>
      <c r="X25" s="371">
        <f t="shared" si="6"/>
        <v>994</v>
      </c>
      <c r="Y25" s="374">
        <f t="shared" si="7"/>
        <v>-0.6830985915492958</v>
      </c>
    </row>
    <row r="26" spans="1:25" s="58" customFormat="1" ht="19.5" customHeight="1">
      <c r="A26" s="67" t="s">
        <v>52</v>
      </c>
      <c r="B26" s="64">
        <f>SUM(B27:B41)</f>
        <v>148108</v>
      </c>
      <c r="C26" s="63">
        <f>SUM(C27:C41)</f>
        <v>141791</v>
      </c>
      <c r="D26" s="62">
        <f>SUM(D27:D41)</f>
        <v>466</v>
      </c>
      <c r="E26" s="63">
        <f>SUM(E27:E41)</f>
        <v>665</v>
      </c>
      <c r="F26" s="62">
        <f t="shared" si="0"/>
        <v>291030</v>
      </c>
      <c r="G26" s="65">
        <f t="shared" si="1"/>
        <v>0.27901505375519386</v>
      </c>
      <c r="H26" s="64">
        <f>SUM(H27:H41)</f>
        <v>131311</v>
      </c>
      <c r="I26" s="63">
        <f>SUM(I27:I41)</f>
        <v>125841</v>
      </c>
      <c r="J26" s="62">
        <f>SUM(J27:J41)</f>
        <v>4668</v>
      </c>
      <c r="K26" s="63">
        <f>SUM(K27:K41)</f>
        <v>5028</v>
      </c>
      <c r="L26" s="62">
        <f t="shared" si="2"/>
        <v>266848</v>
      </c>
      <c r="M26" s="66">
        <f t="shared" si="3"/>
        <v>0.09062087780309391</v>
      </c>
      <c r="N26" s="64">
        <f>SUM(N27:N41)</f>
        <v>308700</v>
      </c>
      <c r="O26" s="63">
        <f>SUM(O27:O41)</f>
        <v>309091</v>
      </c>
      <c r="P26" s="62">
        <f>SUM(P27:P41)</f>
        <v>1716</v>
      </c>
      <c r="Q26" s="63">
        <f>SUM(Q27:Q41)</f>
        <v>2380</v>
      </c>
      <c r="R26" s="62">
        <f t="shared" si="4"/>
        <v>621887</v>
      </c>
      <c r="S26" s="65">
        <f t="shared" si="5"/>
        <v>0.26278277521989873</v>
      </c>
      <c r="T26" s="64">
        <f>SUM(T27:T41)</f>
        <v>278648</v>
      </c>
      <c r="U26" s="63">
        <f>SUM(U27:U41)</f>
        <v>279713</v>
      </c>
      <c r="V26" s="62">
        <f>SUM(V27:V41)</f>
        <v>9067</v>
      </c>
      <c r="W26" s="63">
        <f>SUM(W27:W41)</f>
        <v>9294</v>
      </c>
      <c r="X26" s="62">
        <f t="shared" si="6"/>
        <v>576722</v>
      </c>
      <c r="Y26" s="59">
        <f t="shared" si="7"/>
        <v>0.07831329479367866</v>
      </c>
    </row>
    <row r="27" spans="1:25" ht="19.5" customHeight="1">
      <c r="A27" s="354" t="s">
        <v>158</v>
      </c>
      <c r="B27" s="355">
        <v>34266</v>
      </c>
      <c r="C27" s="356">
        <v>31850</v>
      </c>
      <c r="D27" s="357">
        <v>228</v>
      </c>
      <c r="E27" s="356">
        <v>372</v>
      </c>
      <c r="F27" s="357">
        <f t="shared" si="0"/>
        <v>66716</v>
      </c>
      <c r="G27" s="358">
        <f t="shared" si="1"/>
        <v>0.06396168204766352</v>
      </c>
      <c r="H27" s="355">
        <v>28013</v>
      </c>
      <c r="I27" s="356">
        <v>29349</v>
      </c>
      <c r="J27" s="357">
        <v>2105</v>
      </c>
      <c r="K27" s="356">
        <v>2685</v>
      </c>
      <c r="L27" s="357">
        <f t="shared" si="2"/>
        <v>62152</v>
      </c>
      <c r="M27" s="359">
        <f t="shared" si="3"/>
        <v>0.07343287424378953</v>
      </c>
      <c r="N27" s="355">
        <v>75666</v>
      </c>
      <c r="O27" s="356">
        <v>75063</v>
      </c>
      <c r="P27" s="357">
        <v>388</v>
      </c>
      <c r="Q27" s="356">
        <v>654</v>
      </c>
      <c r="R27" s="357">
        <f t="shared" si="4"/>
        <v>151771</v>
      </c>
      <c r="S27" s="358">
        <f t="shared" si="5"/>
        <v>0.0641319155697084</v>
      </c>
      <c r="T27" s="355">
        <v>64105</v>
      </c>
      <c r="U27" s="356">
        <v>67602</v>
      </c>
      <c r="V27" s="357">
        <v>2292</v>
      </c>
      <c r="W27" s="356">
        <v>2973</v>
      </c>
      <c r="X27" s="357">
        <f t="shared" si="6"/>
        <v>136972</v>
      </c>
      <c r="Y27" s="360">
        <f t="shared" si="7"/>
        <v>0.10804397979149027</v>
      </c>
    </row>
    <row r="28" spans="1:25" ht="19.5" customHeight="1">
      <c r="A28" s="361" t="s">
        <v>176</v>
      </c>
      <c r="B28" s="362">
        <v>30040</v>
      </c>
      <c r="C28" s="363">
        <v>30397</v>
      </c>
      <c r="D28" s="364">
        <v>0</v>
      </c>
      <c r="E28" s="363">
        <v>0</v>
      </c>
      <c r="F28" s="364">
        <f t="shared" si="0"/>
        <v>60437</v>
      </c>
      <c r="G28" s="365">
        <f t="shared" si="1"/>
        <v>0.057941905658532286</v>
      </c>
      <c r="H28" s="362">
        <v>21319</v>
      </c>
      <c r="I28" s="363">
        <v>22069</v>
      </c>
      <c r="J28" s="364">
        <v>109</v>
      </c>
      <c r="K28" s="363">
        <v>0</v>
      </c>
      <c r="L28" s="364">
        <f t="shared" si="2"/>
        <v>43497</v>
      </c>
      <c r="M28" s="366">
        <f t="shared" si="3"/>
        <v>0.3894521461250202</v>
      </c>
      <c r="N28" s="362">
        <v>56750</v>
      </c>
      <c r="O28" s="363">
        <v>59626</v>
      </c>
      <c r="P28" s="364"/>
      <c r="Q28" s="363"/>
      <c r="R28" s="364">
        <f t="shared" si="4"/>
        <v>116376</v>
      </c>
      <c r="S28" s="365">
        <f t="shared" si="5"/>
        <v>0.049175506561466846</v>
      </c>
      <c r="T28" s="362">
        <v>43158</v>
      </c>
      <c r="U28" s="363">
        <v>45342</v>
      </c>
      <c r="V28" s="364">
        <v>109</v>
      </c>
      <c r="W28" s="363">
        <v>0</v>
      </c>
      <c r="X28" s="364">
        <f t="shared" si="6"/>
        <v>88609</v>
      </c>
      <c r="Y28" s="367">
        <f t="shared" si="7"/>
        <v>0.31336545949057104</v>
      </c>
    </row>
    <row r="29" spans="1:25" ht="19.5" customHeight="1">
      <c r="A29" s="361" t="s">
        <v>179</v>
      </c>
      <c r="B29" s="362">
        <v>18367</v>
      </c>
      <c r="C29" s="363">
        <v>16541</v>
      </c>
      <c r="D29" s="364">
        <v>0</v>
      </c>
      <c r="E29" s="363">
        <v>0</v>
      </c>
      <c r="F29" s="364">
        <f t="shared" si="0"/>
        <v>34908</v>
      </c>
      <c r="G29" s="365">
        <f t="shared" si="1"/>
        <v>0.033466850484439085</v>
      </c>
      <c r="H29" s="362">
        <v>13140</v>
      </c>
      <c r="I29" s="363">
        <v>12013</v>
      </c>
      <c r="J29" s="364"/>
      <c r="K29" s="363"/>
      <c r="L29" s="364">
        <f t="shared" si="2"/>
        <v>25153</v>
      </c>
      <c r="M29" s="366">
        <f t="shared" si="3"/>
        <v>0.3878265018089293</v>
      </c>
      <c r="N29" s="362">
        <v>37123</v>
      </c>
      <c r="O29" s="363">
        <v>35862</v>
      </c>
      <c r="P29" s="364"/>
      <c r="Q29" s="363"/>
      <c r="R29" s="364">
        <f t="shared" si="4"/>
        <v>72985</v>
      </c>
      <c r="S29" s="365">
        <f t="shared" si="5"/>
        <v>0.030840330879121622</v>
      </c>
      <c r="T29" s="362">
        <v>27680</v>
      </c>
      <c r="U29" s="363">
        <v>26446</v>
      </c>
      <c r="V29" s="364"/>
      <c r="W29" s="363"/>
      <c r="X29" s="364">
        <f t="shared" si="6"/>
        <v>54126</v>
      </c>
      <c r="Y29" s="367">
        <f t="shared" si="7"/>
        <v>0.34842774267450016</v>
      </c>
    </row>
    <row r="30" spans="1:25" ht="19.5" customHeight="1">
      <c r="A30" s="361" t="s">
        <v>181</v>
      </c>
      <c r="B30" s="362">
        <v>13762</v>
      </c>
      <c r="C30" s="363">
        <v>12820</v>
      </c>
      <c r="D30" s="364">
        <v>124</v>
      </c>
      <c r="E30" s="363">
        <v>113</v>
      </c>
      <c r="F30" s="364">
        <f>SUM(B30:E30)</f>
        <v>26819</v>
      </c>
      <c r="G30" s="365">
        <f>F30/$F$9</f>
        <v>0.02571179853163091</v>
      </c>
      <c r="H30" s="362">
        <v>13147</v>
      </c>
      <c r="I30" s="363">
        <v>11962</v>
      </c>
      <c r="J30" s="364"/>
      <c r="K30" s="363"/>
      <c r="L30" s="364">
        <f>SUM(H30:K30)</f>
        <v>25109</v>
      </c>
      <c r="M30" s="366">
        <f>IF(ISERROR(F30/L30-1),"         /0",(F30/L30-1))</f>
        <v>0.06810307061213106</v>
      </c>
      <c r="N30" s="362">
        <v>27012</v>
      </c>
      <c r="O30" s="363">
        <v>26738</v>
      </c>
      <c r="P30" s="364">
        <v>124</v>
      </c>
      <c r="Q30" s="363">
        <v>113</v>
      </c>
      <c r="R30" s="364">
        <f>SUM(N30:Q30)</f>
        <v>53987</v>
      </c>
      <c r="S30" s="365">
        <f>R30/$R$9</f>
        <v>0.022812590849779255</v>
      </c>
      <c r="T30" s="362">
        <v>26506</v>
      </c>
      <c r="U30" s="363">
        <v>26235</v>
      </c>
      <c r="V30" s="364"/>
      <c r="W30" s="363"/>
      <c r="X30" s="364">
        <f>SUM(T30:W30)</f>
        <v>52741</v>
      </c>
      <c r="Y30" s="367">
        <f>IF(ISERROR(R30/X30-1),"         /0",IF(R30/X30&gt;5,"  *  ",(R30/X30-1)))</f>
        <v>0.02362488386644168</v>
      </c>
    </row>
    <row r="31" spans="1:25" ht="19.5" customHeight="1">
      <c r="A31" s="361" t="s">
        <v>183</v>
      </c>
      <c r="B31" s="362">
        <v>12982</v>
      </c>
      <c r="C31" s="363">
        <v>12150</v>
      </c>
      <c r="D31" s="364">
        <v>0</v>
      </c>
      <c r="E31" s="363">
        <v>0</v>
      </c>
      <c r="F31" s="364">
        <f t="shared" si="0"/>
        <v>25132</v>
      </c>
      <c r="G31" s="365">
        <f t="shared" si="1"/>
        <v>0.024094445009021515</v>
      </c>
      <c r="H31" s="362">
        <v>21271</v>
      </c>
      <c r="I31" s="363">
        <v>19749</v>
      </c>
      <c r="J31" s="364">
        <v>142</v>
      </c>
      <c r="K31" s="363">
        <v>0</v>
      </c>
      <c r="L31" s="364">
        <f t="shared" si="2"/>
        <v>41162</v>
      </c>
      <c r="M31" s="366">
        <f t="shared" si="3"/>
        <v>-0.389436859239104</v>
      </c>
      <c r="N31" s="362">
        <v>27855</v>
      </c>
      <c r="O31" s="363">
        <v>27641</v>
      </c>
      <c r="P31" s="364"/>
      <c r="Q31" s="363">
        <v>0</v>
      </c>
      <c r="R31" s="364">
        <f t="shared" si="4"/>
        <v>55496</v>
      </c>
      <c r="S31" s="365">
        <f t="shared" si="5"/>
        <v>0.023450229533023684</v>
      </c>
      <c r="T31" s="362">
        <v>44876</v>
      </c>
      <c r="U31" s="363">
        <v>44003</v>
      </c>
      <c r="V31" s="364">
        <v>142</v>
      </c>
      <c r="W31" s="363">
        <v>0</v>
      </c>
      <c r="X31" s="364">
        <f t="shared" si="6"/>
        <v>89021</v>
      </c>
      <c r="Y31" s="367">
        <f t="shared" si="7"/>
        <v>-0.376596533402231</v>
      </c>
    </row>
    <row r="32" spans="1:25" ht="19.5" customHeight="1">
      <c r="A32" s="361" t="s">
        <v>160</v>
      </c>
      <c r="B32" s="362">
        <v>8328</v>
      </c>
      <c r="C32" s="363">
        <v>6698</v>
      </c>
      <c r="D32" s="364">
        <v>0</v>
      </c>
      <c r="E32" s="363">
        <v>0</v>
      </c>
      <c r="F32" s="364">
        <f aca="true" t="shared" si="8" ref="F32:F38">SUM(B32:E32)</f>
        <v>15026</v>
      </c>
      <c r="G32" s="365">
        <f aca="true" t="shared" si="9" ref="G32:G38">F32/$F$9</f>
        <v>0.014405663325861741</v>
      </c>
      <c r="H32" s="362">
        <v>3813</v>
      </c>
      <c r="I32" s="363">
        <v>2579</v>
      </c>
      <c r="J32" s="364"/>
      <c r="K32" s="363"/>
      <c r="L32" s="364">
        <f aca="true" t="shared" si="10" ref="L32:L38">SUM(H32:K32)</f>
        <v>6392</v>
      </c>
      <c r="M32" s="366">
        <f aca="true" t="shared" si="11" ref="M32:M38">IF(ISERROR(F32/L32-1),"         /0",(F32/L32-1))</f>
        <v>1.3507509386733418</v>
      </c>
      <c r="N32" s="362">
        <v>16324</v>
      </c>
      <c r="O32" s="363">
        <v>14467</v>
      </c>
      <c r="P32" s="364"/>
      <c r="Q32" s="363"/>
      <c r="R32" s="364">
        <f aca="true" t="shared" si="12" ref="R32:R38">SUM(N32:Q32)</f>
        <v>30791</v>
      </c>
      <c r="S32" s="365">
        <f aca="true" t="shared" si="13" ref="S32:S38">R32/$R$9</f>
        <v>0.01301095606082118</v>
      </c>
      <c r="T32" s="362">
        <v>7754</v>
      </c>
      <c r="U32" s="363">
        <v>6177</v>
      </c>
      <c r="V32" s="364"/>
      <c r="W32" s="363"/>
      <c r="X32" s="364">
        <f aca="true" t="shared" si="14" ref="X32:X38">SUM(T32:W32)</f>
        <v>13931</v>
      </c>
      <c r="Y32" s="367">
        <f aca="true" t="shared" si="15" ref="Y32:Y38">IF(ISERROR(R32/X32-1),"         /0",IF(R32/X32&gt;5,"  *  ",(R32/X32-1)))</f>
        <v>1.2102505204220804</v>
      </c>
    </row>
    <row r="33" spans="1:25" ht="19.5" customHeight="1">
      <c r="A33" s="361" t="s">
        <v>189</v>
      </c>
      <c r="B33" s="362">
        <v>6829</v>
      </c>
      <c r="C33" s="363">
        <v>7415</v>
      </c>
      <c r="D33" s="364">
        <v>0</v>
      </c>
      <c r="E33" s="363">
        <v>0</v>
      </c>
      <c r="F33" s="364">
        <f t="shared" si="8"/>
        <v>14244</v>
      </c>
      <c r="G33" s="365">
        <f t="shared" si="9"/>
        <v>0.01365594758509082</v>
      </c>
      <c r="H33" s="362">
        <v>3900</v>
      </c>
      <c r="I33" s="363">
        <v>4211</v>
      </c>
      <c r="J33" s="364">
        <v>2013</v>
      </c>
      <c r="K33" s="363">
        <v>2014</v>
      </c>
      <c r="L33" s="364">
        <f t="shared" si="10"/>
        <v>12138</v>
      </c>
      <c r="M33" s="366">
        <f t="shared" si="11"/>
        <v>0.17350469599604557</v>
      </c>
      <c r="N33" s="362">
        <v>19052</v>
      </c>
      <c r="O33" s="363">
        <v>18291</v>
      </c>
      <c r="P33" s="364"/>
      <c r="Q33" s="363"/>
      <c r="R33" s="364">
        <f t="shared" si="12"/>
        <v>37343</v>
      </c>
      <c r="S33" s="365">
        <f t="shared" si="13"/>
        <v>0.015779550264013686</v>
      </c>
      <c r="T33" s="362">
        <v>9789</v>
      </c>
      <c r="U33" s="363">
        <v>10435</v>
      </c>
      <c r="V33" s="364">
        <v>5839</v>
      </c>
      <c r="W33" s="363">
        <v>5424</v>
      </c>
      <c r="X33" s="364">
        <f t="shared" si="14"/>
        <v>31487</v>
      </c>
      <c r="Y33" s="367">
        <f t="shared" si="15"/>
        <v>0.18598151618128123</v>
      </c>
    </row>
    <row r="34" spans="1:25" ht="19.5" customHeight="1">
      <c r="A34" s="361" t="s">
        <v>196</v>
      </c>
      <c r="B34" s="362">
        <v>5701</v>
      </c>
      <c r="C34" s="363">
        <v>5361</v>
      </c>
      <c r="D34" s="364">
        <v>0</v>
      </c>
      <c r="E34" s="363">
        <v>0</v>
      </c>
      <c r="F34" s="364">
        <f t="shared" si="8"/>
        <v>11062</v>
      </c>
      <c r="G34" s="365">
        <f t="shared" si="9"/>
        <v>0.010605313969831132</v>
      </c>
      <c r="H34" s="362">
        <v>1337</v>
      </c>
      <c r="I34" s="363">
        <v>1177</v>
      </c>
      <c r="J34" s="364">
        <v>0</v>
      </c>
      <c r="K34" s="363">
        <v>0</v>
      </c>
      <c r="L34" s="364">
        <f t="shared" si="10"/>
        <v>2514</v>
      </c>
      <c r="M34" s="366">
        <f t="shared" si="11"/>
        <v>3.4001591089896577</v>
      </c>
      <c r="N34" s="362">
        <v>12298</v>
      </c>
      <c r="O34" s="363">
        <v>12340</v>
      </c>
      <c r="P34" s="364"/>
      <c r="Q34" s="363"/>
      <c r="R34" s="364">
        <f t="shared" si="12"/>
        <v>24638</v>
      </c>
      <c r="S34" s="365">
        <f t="shared" si="13"/>
        <v>0.010410962145643606</v>
      </c>
      <c r="T34" s="362">
        <v>2747</v>
      </c>
      <c r="U34" s="363">
        <v>2497</v>
      </c>
      <c r="V34" s="364">
        <v>0</v>
      </c>
      <c r="W34" s="363">
        <v>0</v>
      </c>
      <c r="X34" s="364">
        <f t="shared" si="14"/>
        <v>5244</v>
      </c>
      <c r="Y34" s="367">
        <f t="shared" si="15"/>
        <v>3.698321891685736</v>
      </c>
    </row>
    <row r="35" spans="1:25" ht="19.5" customHeight="1">
      <c r="A35" s="361" t="s">
        <v>197</v>
      </c>
      <c r="B35" s="362">
        <v>5542</v>
      </c>
      <c r="C35" s="363">
        <v>5236</v>
      </c>
      <c r="D35" s="364">
        <v>0</v>
      </c>
      <c r="E35" s="363">
        <v>0</v>
      </c>
      <c r="F35" s="364">
        <f t="shared" si="8"/>
        <v>10778</v>
      </c>
      <c r="G35" s="365">
        <f t="shared" si="9"/>
        <v>0.010333038688016627</v>
      </c>
      <c r="H35" s="362">
        <v>13818</v>
      </c>
      <c r="I35" s="363">
        <v>10689</v>
      </c>
      <c r="J35" s="364"/>
      <c r="K35" s="363"/>
      <c r="L35" s="364">
        <f t="shared" si="10"/>
        <v>24507</v>
      </c>
      <c r="M35" s="366">
        <f t="shared" si="11"/>
        <v>-0.5602072877137145</v>
      </c>
      <c r="N35" s="362">
        <v>11518</v>
      </c>
      <c r="O35" s="363">
        <v>10988</v>
      </c>
      <c r="P35" s="364"/>
      <c r="Q35" s="363"/>
      <c r="R35" s="364">
        <f t="shared" si="12"/>
        <v>22506</v>
      </c>
      <c r="S35" s="365">
        <f t="shared" si="13"/>
        <v>0.009510070381112712</v>
      </c>
      <c r="T35" s="362">
        <v>27967</v>
      </c>
      <c r="U35" s="363">
        <v>24416</v>
      </c>
      <c r="V35" s="364"/>
      <c r="W35" s="363"/>
      <c r="X35" s="364">
        <f t="shared" si="14"/>
        <v>52383</v>
      </c>
      <c r="Y35" s="367">
        <f t="shared" si="15"/>
        <v>-0.5703567951434625</v>
      </c>
    </row>
    <row r="36" spans="1:25" ht="19.5" customHeight="1">
      <c r="A36" s="361" t="s">
        <v>185</v>
      </c>
      <c r="B36" s="362">
        <v>2914</v>
      </c>
      <c r="C36" s="363">
        <v>3810</v>
      </c>
      <c r="D36" s="364">
        <v>0</v>
      </c>
      <c r="E36" s="363">
        <v>0</v>
      </c>
      <c r="F36" s="364">
        <f t="shared" si="8"/>
        <v>6724</v>
      </c>
      <c r="G36" s="365">
        <f t="shared" si="9"/>
        <v>0.006446404911692689</v>
      </c>
      <c r="H36" s="362">
        <v>2486</v>
      </c>
      <c r="I36" s="363">
        <v>3865</v>
      </c>
      <c r="J36" s="364"/>
      <c r="K36" s="363"/>
      <c r="L36" s="364">
        <f t="shared" si="10"/>
        <v>6351</v>
      </c>
      <c r="M36" s="366">
        <f t="shared" si="11"/>
        <v>0.058730908518343616</v>
      </c>
      <c r="N36" s="362">
        <v>5128</v>
      </c>
      <c r="O36" s="363">
        <v>6879</v>
      </c>
      <c r="P36" s="364"/>
      <c r="Q36" s="363"/>
      <c r="R36" s="364">
        <f t="shared" si="12"/>
        <v>12007</v>
      </c>
      <c r="S36" s="365">
        <f t="shared" si="13"/>
        <v>0.00507364325362216</v>
      </c>
      <c r="T36" s="362">
        <v>4391</v>
      </c>
      <c r="U36" s="363">
        <v>7005</v>
      </c>
      <c r="V36" s="364"/>
      <c r="W36" s="363"/>
      <c r="X36" s="364">
        <f t="shared" si="14"/>
        <v>11396</v>
      </c>
      <c r="Y36" s="367">
        <f t="shared" si="15"/>
        <v>0.05361530361530353</v>
      </c>
    </row>
    <row r="37" spans="1:25" ht="19.5" customHeight="1">
      <c r="A37" s="361" t="s">
        <v>199</v>
      </c>
      <c r="B37" s="362">
        <v>3668</v>
      </c>
      <c r="C37" s="363">
        <v>2905</v>
      </c>
      <c r="D37" s="364">
        <v>0</v>
      </c>
      <c r="E37" s="363">
        <v>0</v>
      </c>
      <c r="F37" s="364">
        <f t="shared" si="8"/>
        <v>6573</v>
      </c>
      <c r="G37" s="365">
        <f t="shared" si="9"/>
        <v>0.006301638828756105</v>
      </c>
      <c r="H37" s="362">
        <v>5053</v>
      </c>
      <c r="I37" s="363">
        <v>3710</v>
      </c>
      <c r="J37" s="364"/>
      <c r="K37" s="363"/>
      <c r="L37" s="364">
        <f t="shared" si="10"/>
        <v>8763</v>
      </c>
      <c r="M37" s="366">
        <f t="shared" si="11"/>
        <v>-0.24991441287230398</v>
      </c>
      <c r="N37" s="362">
        <v>6916</v>
      </c>
      <c r="O37" s="363">
        <v>6768</v>
      </c>
      <c r="P37" s="364"/>
      <c r="Q37" s="363"/>
      <c r="R37" s="364">
        <f t="shared" si="12"/>
        <v>13684</v>
      </c>
      <c r="S37" s="365">
        <f t="shared" si="13"/>
        <v>0.005782271531820241</v>
      </c>
      <c r="T37" s="362">
        <v>9892</v>
      </c>
      <c r="U37" s="363">
        <v>9033</v>
      </c>
      <c r="V37" s="364"/>
      <c r="W37" s="363"/>
      <c r="X37" s="364">
        <f t="shared" si="14"/>
        <v>18925</v>
      </c>
      <c r="Y37" s="367">
        <f t="shared" si="15"/>
        <v>-0.2769352708058124</v>
      </c>
    </row>
    <row r="38" spans="1:25" ht="19.5" customHeight="1">
      <c r="A38" s="361" t="s">
        <v>200</v>
      </c>
      <c r="B38" s="362">
        <v>2882</v>
      </c>
      <c r="C38" s="363">
        <v>3053</v>
      </c>
      <c r="D38" s="364">
        <v>0</v>
      </c>
      <c r="E38" s="363">
        <v>0</v>
      </c>
      <c r="F38" s="364">
        <f t="shared" si="8"/>
        <v>5935</v>
      </c>
      <c r="G38" s="365">
        <f t="shared" si="9"/>
        <v>0.005689978160454508</v>
      </c>
      <c r="H38" s="362">
        <v>968</v>
      </c>
      <c r="I38" s="363">
        <v>990</v>
      </c>
      <c r="J38" s="364"/>
      <c r="K38" s="363"/>
      <c r="L38" s="364">
        <f t="shared" si="10"/>
        <v>1958</v>
      </c>
      <c r="M38" s="366">
        <f t="shared" si="11"/>
        <v>2.0311542390194077</v>
      </c>
      <c r="N38" s="362">
        <v>5737</v>
      </c>
      <c r="O38" s="363">
        <v>6169</v>
      </c>
      <c r="P38" s="364"/>
      <c r="Q38" s="363"/>
      <c r="R38" s="364">
        <f t="shared" si="12"/>
        <v>11906</v>
      </c>
      <c r="S38" s="365">
        <f t="shared" si="13"/>
        <v>0.005030964985227404</v>
      </c>
      <c r="T38" s="362">
        <v>2818</v>
      </c>
      <c r="U38" s="363">
        <v>2785</v>
      </c>
      <c r="V38" s="364"/>
      <c r="W38" s="363"/>
      <c r="X38" s="364">
        <f t="shared" si="14"/>
        <v>5603</v>
      </c>
      <c r="Y38" s="367">
        <f t="shared" si="15"/>
        <v>1.1249330715688024</v>
      </c>
    </row>
    <row r="39" spans="1:25" ht="19.5" customHeight="1">
      <c r="A39" s="361" t="s">
        <v>163</v>
      </c>
      <c r="B39" s="362">
        <v>2778</v>
      </c>
      <c r="C39" s="363">
        <v>2943</v>
      </c>
      <c r="D39" s="364">
        <v>0</v>
      </c>
      <c r="E39" s="363">
        <v>0</v>
      </c>
      <c r="F39" s="364">
        <f t="shared" si="0"/>
        <v>5721</v>
      </c>
      <c r="G39" s="365">
        <f t="shared" si="1"/>
        <v>0.005484812983312593</v>
      </c>
      <c r="H39" s="362">
        <v>2867</v>
      </c>
      <c r="I39" s="363">
        <v>3117</v>
      </c>
      <c r="J39" s="364"/>
      <c r="K39" s="363"/>
      <c r="L39" s="364">
        <f t="shared" si="2"/>
        <v>5984</v>
      </c>
      <c r="M39" s="366">
        <f t="shared" si="3"/>
        <v>-0.043950534759358284</v>
      </c>
      <c r="N39" s="362">
        <v>6537</v>
      </c>
      <c r="O39" s="363">
        <v>6456</v>
      </c>
      <c r="P39" s="364"/>
      <c r="Q39" s="363"/>
      <c r="R39" s="364">
        <f t="shared" si="4"/>
        <v>12993</v>
      </c>
      <c r="S39" s="365">
        <f t="shared" si="5"/>
        <v>0.005490284566862057</v>
      </c>
      <c r="T39" s="362">
        <v>6574</v>
      </c>
      <c r="U39" s="363">
        <v>6876</v>
      </c>
      <c r="V39" s="364"/>
      <c r="W39" s="363"/>
      <c r="X39" s="364">
        <f t="shared" si="6"/>
        <v>13450</v>
      </c>
      <c r="Y39" s="367">
        <f t="shared" si="7"/>
        <v>-0.033977695167286215</v>
      </c>
    </row>
    <row r="40" spans="1:25" ht="19.5" customHeight="1">
      <c r="A40" s="361" t="s">
        <v>204</v>
      </c>
      <c r="B40" s="362">
        <v>0</v>
      </c>
      <c r="C40" s="363">
        <v>384</v>
      </c>
      <c r="D40" s="364">
        <v>0</v>
      </c>
      <c r="E40" s="363">
        <v>0</v>
      </c>
      <c r="F40" s="364">
        <f t="shared" si="0"/>
        <v>384</v>
      </c>
      <c r="G40" s="365">
        <f t="shared" si="1"/>
        <v>0.00036814685991820237</v>
      </c>
      <c r="H40" s="362"/>
      <c r="I40" s="363"/>
      <c r="J40" s="364"/>
      <c r="K40" s="363"/>
      <c r="L40" s="364">
        <f t="shared" si="2"/>
        <v>0</v>
      </c>
      <c r="M40" s="366" t="str">
        <f t="shared" si="3"/>
        <v>         /0</v>
      </c>
      <c r="N40" s="362">
        <v>649</v>
      </c>
      <c r="O40" s="363">
        <v>1453</v>
      </c>
      <c r="P40" s="364"/>
      <c r="Q40" s="363"/>
      <c r="R40" s="364">
        <f t="shared" si="4"/>
        <v>2102</v>
      </c>
      <c r="S40" s="365">
        <f t="shared" si="5"/>
        <v>0.0008882150511463129</v>
      </c>
      <c r="T40" s="362"/>
      <c r="U40" s="363"/>
      <c r="V40" s="364"/>
      <c r="W40" s="363"/>
      <c r="X40" s="364">
        <f t="shared" si="6"/>
        <v>0</v>
      </c>
      <c r="Y40" s="367" t="str">
        <f t="shared" si="7"/>
        <v>         /0</v>
      </c>
    </row>
    <row r="41" spans="1:25" ht="19.5" customHeight="1" thickBot="1">
      <c r="A41" s="361" t="s">
        <v>169</v>
      </c>
      <c r="B41" s="362">
        <v>49</v>
      </c>
      <c r="C41" s="363">
        <v>228</v>
      </c>
      <c r="D41" s="364">
        <v>114</v>
      </c>
      <c r="E41" s="363">
        <v>180</v>
      </c>
      <c r="F41" s="364">
        <f t="shared" si="0"/>
        <v>571</v>
      </c>
      <c r="G41" s="365">
        <f t="shared" si="1"/>
        <v>0.0005474267109721186</v>
      </c>
      <c r="H41" s="362">
        <v>179</v>
      </c>
      <c r="I41" s="363">
        <v>361</v>
      </c>
      <c r="J41" s="364">
        <v>299</v>
      </c>
      <c r="K41" s="363">
        <v>329</v>
      </c>
      <c r="L41" s="364">
        <f t="shared" si="2"/>
        <v>1168</v>
      </c>
      <c r="M41" s="366">
        <f t="shared" si="3"/>
        <v>-0.5111301369863014</v>
      </c>
      <c r="N41" s="362">
        <v>135</v>
      </c>
      <c r="O41" s="363">
        <v>350</v>
      </c>
      <c r="P41" s="364">
        <v>1204</v>
      </c>
      <c r="Q41" s="363">
        <v>1613</v>
      </c>
      <c r="R41" s="364">
        <f t="shared" si="4"/>
        <v>3302</v>
      </c>
      <c r="S41" s="365">
        <f t="shared" si="5"/>
        <v>0.0013952835865295554</v>
      </c>
      <c r="T41" s="362">
        <v>391</v>
      </c>
      <c r="U41" s="363">
        <v>861</v>
      </c>
      <c r="V41" s="364">
        <v>685</v>
      </c>
      <c r="W41" s="363">
        <v>897</v>
      </c>
      <c r="X41" s="364">
        <f t="shared" si="6"/>
        <v>2834</v>
      </c>
      <c r="Y41" s="367">
        <f t="shared" si="7"/>
        <v>0.16513761467889898</v>
      </c>
    </row>
    <row r="42" spans="1:25" s="58" customFormat="1" ht="19.5" customHeight="1">
      <c r="A42" s="67" t="s">
        <v>51</v>
      </c>
      <c r="B42" s="64">
        <f>SUM(B43:B55)</f>
        <v>74765</v>
      </c>
      <c r="C42" s="63">
        <f>SUM(C43:C55)</f>
        <v>71108</v>
      </c>
      <c r="D42" s="62">
        <f>SUM(D43:D55)</f>
        <v>73</v>
      </c>
      <c r="E42" s="63">
        <f>SUM(E43:E55)</f>
        <v>0</v>
      </c>
      <c r="F42" s="62">
        <f t="shared" si="0"/>
        <v>145946</v>
      </c>
      <c r="G42" s="65">
        <f t="shared" si="1"/>
        <v>0.13992073337922387</v>
      </c>
      <c r="H42" s="64">
        <f>SUM(H43:H55)</f>
        <v>64851</v>
      </c>
      <c r="I42" s="63">
        <f>SUM(I43:I55)</f>
        <v>60169</v>
      </c>
      <c r="J42" s="62">
        <f>SUM(J43:J55)</f>
        <v>194</v>
      </c>
      <c r="K42" s="63">
        <f>SUM(K43:K55)</f>
        <v>68</v>
      </c>
      <c r="L42" s="62">
        <f t="shared" si="2"/>
        <v>125282</v>
      </c>
      <c r="M42" s="66">
        <f t="shared" si="3"/>
        <v>0.16493989559553657</v>
      </c>
      <c r="N42" s="64">
        <f>SUM(N43:N55)</f>
        <v>162972</v>
      </c>
      <c r="O42" s="63">
        <f>SUM(O43:O55)</f>
        <v>161021</v>
      </c>
      <c r="P42" s="62">
        <f>SUM(P43:P55)</f>
        <v>142</v>
      </c>
      <c r="Q42" s="63">
        <f>SUM(Q43:Q55)</f>
        <v>143</v>
      </c>
      <c r="R42" s="62">
        <f t="shared" si="4"/>
        <v>324278</v>
      </c>
      <c r="S42" s="65">
        <f t="shared" si="5"/>
        <v>0.13702597543083922</v>
      </c>
      <c r="T42" s="64">
        <f>SUM(T43:T55)</f>
        <v>142634</v>
      </c>
      <c r="U42" s="63">
        <f>SUM(U43:U55)</f>
        <v>140437</v>
      </c>
      <c r="V42" s="62">
        <f>SUM(V43:V55)</f>
        <v>267</v>
      </c>
      <c r="W42" s="63">
        <f>SUM(W43:W55)</f>
        <v>71</v>
      </c>
      <c r="X42" s="62">
        <f t="shared" si="6"/>
        <v>283409</v>
      </c>
      <c r="Y42" s="59">
        <f t="shared" si="7"/>
        <v>0.14420501818926001</v>
      </c>
    </row>
    <row r="43" spans="1:25" ht="19.5" customHeight="1">
      <c r="A43" s="354" t="s">
        <v>158</v>
      </c>
      <c r="B43" s="355">
        <v>32212</v>
      </c>
      <c r="C43" s="356">
        <v>34309</v>
      </c>
      <c r="D43" s="357">
        <v>73</v>
      </c>
      <c r="E43" s="356">
        <v>0</v>
      </c>
      <c r="F43" s="357">
        <f t="shared" si="0"/>
        <v>66594</v>
      </c>
      <c r="G43" s="358">
        <f t="shared" si="1"/>
        <v>0.063844718722377</v>
      </c>
      <c r="H43" s="355">
        <v>30637</v>
      </c>
      <c r="I43" s="356">
        <v>29148</v>
      </c>
      <c r="J43" s="357">
        <v>194</v>
      </c>
      <c r="K43" s="356">
        <v>0</v>
      </c>
      <c r="L43" s="357">
        <f t="shared" si="2"/>
        <v>59979</v>
      </c>
      <c r="M43" s="359">
        <f t="shared" si="3"/>
        <v>0.11028860101035365</v>
      </c>
      <c r="N43" s="355">
        <v>72965</v>
      </c>
      <c r="O43" s="356">
        <v>78759</v>
      </c>
      <c r="P43" s="357">
        <v>142</v>
      </c>
      <c r="Q43" s="356">
        <v>143</v>
      </c>
      <c r="R43" s="357">
        <f t="shared" si="4"/>
        <v>152009</v>
      </c>
      <c r="S43" s="358">
        <f t="shared" si="5"/>
        <v>0.06423248416255942</v>
      </c>
      <c r="T43" s="355">
        <v>67799</v>
      </c>
      <c r="U43" s="356">
        <v>68625</v>
      </c>
      <c r="V43" s="357">
        <v>267</v>
      </c>
      <c r="W43" s="356">
        <v>0</v>
      </c>
      <c r="X43" s="357">
        <f t="shared" si="6"/>
        <v>136691</v>
      </c>
      <c r="Y43" s="360">
        <f t="shared" si="7"/>
        <v>0.11206297415338251</v>
      </c>
    </row>
    <row r="44" spans="1:25" ht="19.5" customHeight="1">
      <c r="A44" s="361" t="s">
        <v>184</v>
      </c>
      <c r="B44" s="362">
        <v>12706</v>
      </c>
      <c r="C44" s="363">
        <v>10708</v>
      </c>
      <c r="D44" s="364">
        <v>0</v>
      </c>
      <c r="E44" s="363">
        <v>0</v>
      </c>
      <c r="F44" s="364">
        <f t="shared" si="0"/>
        <v>23414</v>
      </c>
      <c r="G44" s="365">
        <f t="shared" si="1"/>
        <v>0.022447371297199974</v>
      </c>
      <c r="H44" s="362">
        <v>11702</v>
      </c>
      <c r="I44" s="363">
        <v>9982</v>
      </c>
      <c r="J44" s="364"/>
      <c r="K44" s="363"/>
      <c r="L44" s="364">
        <f t="shared" si="2"/>
        <v>21684</v>
      </c>
      <c r="M44" s="366">
        <f t="shared" si="3"/>
        <v>0.07978232798376683</v>
      </c>
      <c r="N44" s="362">
        <v>26234</v>
      </c>
      <c r="O44" s="363">
        <v>23998</v>
      </c>
      <c r="P44" s="364"/>
      <c r="Q44" s="363"/>
      <c r="R44" s="364">
        <f t="shared" si="4"/>
        <v>50232</v>
      </c>
      <c r="S44" s="365">
        <f t="shared" si="5"/>
        <v>0.021225888891142526</v>
      </c>
      <c r="T44" s="362">
        <v>25003</v>
      </c>
      <c r="U44" s="363">
        <v>22954</v>
      </c>
      <c r="V44" s="364"/>
      <c r="W44" s="363"/>
      <c r="X44" s="364">
        <f t="shared" si="6"/>
        <v>47957</v>
      </c>
      <c r="Y44" s="367">
        <f t="shared" si="7"/>
        <v>0.04743833017077792</v>
      </c>
    </row>
    <row r="45" spans="1:25" ht="19.5" customHeight="1">
      <c r="A45" s="361" t="s">
        <v>192</v>
      </c>
      <c r="B45" s="362">
        <v>7116</v>
      </c>
      <c r="C45" s="363">
        <v>5821</v>
      </c>
      <c r="D45" s="364">
        <v>0</v>
      </c>
      <c r="E45" s="363">
        <v>0</v>
      </c>
      <c r="F45" s="364">
        <f aca="true" t="shared" si="16" ref="F45:F55">SUM(B45:E45)</f>
        <v>12937</v>
      </c>
      <c r="G45" s="365">
        <f aca="true" t="shared" si="17" ref="G45:G55">F45/$F$9</f>
        <v>0.012402906059275479</v>
      </c>
      <c r="H45" s="362">
        <v>6907</v>
      </c>
      <c r="I45" s="363">
        <v>5188</v>
      </c>
      <c r="J45" s="364"/>
      <c r="K45" s="363"/>
      <c r="L45" s="364">
        <f aca="true" t="shared" si="18" ref="L45:L55">SUM(H45:K45)</f>
        <v>12095</v>
      </c>
      <c r="M45" s="366">
        <f aca="true" t="shared" si="19" ref="M45:M55">IF(ISERROR(F45/L45-1),"         /0",(F45/L45-1))</f>
        <v>0.06961554361306321</v>
      </c>
      <c r="N45" s="362">
        <v>15079</v>
      </c>
      <c r="O45" s="363">
        <v>13290</v>
      </c>
      <c r="P45" s="364"/>
      <c r="Q45" s="363"/>
      <c r="R45" s="364">
        <f aca="true" t="shared" si="20" ref="R45:R55">SUM(N45:Q45)</f>
        <v>28369</v>
      </c>
      <c r="S45" s="365">
        <f aca="true" t="shared" si="21" ref="S45:S55">R45/$R$9</f>
        <v>0.01198752273357267</v>
      </c>
      <c r="T45" s="362">
        <v>14671</v>
      </c>
      <c r="U45" s="363">
        <v>12601</v>
      </c>
      <c r="V45" s="364"/>
      <c r="W45" s="363"/>
      <c r="X45" s="364">
        <f aca="true" t="shared" si="22" ref="X45:X55">SUM(T45:W45)</f>
        <v>27272</v>
      </c>
      <c r="Y45" s="367">
        <f aca="true" t="shared" si="23" ref="Y45:Y55">IF(ISERROR(R45/X45-1),"         /0",IF(R45/X45&gt;5,"  *  ",(R45/X45-1)))</f>
        <v>0.04022440598415966</v>
      </c>
    </row>
    <row r="46" spans="1:25" ht="19.5" customHeight="1">
      <c r="A46" s="361" t="s">
        <v>191</v>
      </c>
      <c r="B46" s="362">
        <v>7106</v>
      </c>
      <c r="C46" s="363">
        <v>5734</v>
      </c>
      <c r="D46" s="364">
        <v>0</v>
      </c>
      <c r="E46" s="363">
        <v>0</v>
      </c>
      <c r="F46" s="364">
        <f>SUM(B46:E46)</f>
        <v>12840</v>
      </c>
      <c r="G46" s="365">
        <f>F46/$F$9</f>
        <v>0.012309910628514891</v>
      </c>
      <c r="H46" s="362">
        <v>4618</v>
      </c>
      <c r="I46" s="363">
        <v>5095</v>
      </c>
      <c r="J46" s="364"/>
      <c r="K46" s="363"/>
      <c r="L46" s="364">
        <f>SUM(H46:K46)</f>
        <v>9713</v>
      </c>
      <c r="M46" s="366">
        <f>IF(ISERROR(F46/L46-1),"         /0",(F46/L46-1))</f>
        <v>0.3219396684855349</v>
      </c>
      <c r="N46" s="362">
        <v>14626</v>
      </c>
      <c r="O46" s="363">
        <v>12807</v>
      </c>
      <c r="P46" s="364"/>
      <c r="Q46" s="363"/>
      <c r="R46" s="364">
        <f>SUM(N46:Q46)</f>
        <v>27433</v>
      </c>
      <c r="S46" s="365">
        <f>R46/$R$9</f>
        <v>0.01159200927597374</v>
      </c>
      <c r="T46" s="362">
        <v>10576</v>
      </c>
      <c r="U46" s="363">
        <v>12317</v>
      </c>
      <c r="V46" s="364"/>
      <c r="W46" s="363"/>
      <c r="X46" s="364">
        <f>SUM(T46:W46)</f>
        <v>22893</v>
      </c>
      <c r="Y46" s="367">
        <f>IF(ISERROR(R46/X46-1),"         /0",IF(R46/X46&gt;5,"  *  ",(R46/X46-1)))</f>
        <v>0.19831389507709773</v>
      </c>
    </row>
    <row r="47" spans="1:25" ht="19.5" customHeight="1">
      <c r="A47" s="361" t="s">
        <v>195</v>
      </c>
      <c r="B47" s="362">
        <v>5397</v>
      </c>
      <c r="C47" s="363">
        <v>5873</v>
      </c>
      <c r="D47" s="364">
        <v>0</v>
      </c>
      <c r="E47" s="363">
        <v>0</v>
      </c>
      <c r="F47" s="364">
        <f>SUM(B47:E47)</f>
        <v>11270</v>
      </c>
      <c r="G47" s="365">
        <f>F47/$F$9</f>
        <v>0.010804726852286825</v>
      </c>
      <c r="H47" s="362">
        <v>4185</v>
      </c>
      <c r="I47" s="363">
        <v>4735</v>
      </c>
      <c r="J47" s="364"/>
      <c r="K47" s="363"/>
      <c r="L47" s="364">
        <f>SUM(H47:K47)</f>
        <v>8920</v>
      </c>
      <c r="M47" s="366">
        <f>IF(ISERROR(F47/L47-1),"         /0",(F47/L47-1))</f>
        <v>0.2634529147982063</v>
      </c>
      <c r="N47" s="362">
        <v>10905</v>
      </c>
      <c r="O47" s="363">
        <v>11279</v>
      </c>
      <c r="P47" s="364"/>
      <c r="Q47" s="363"/>
      <c r="R47" s="364">
        <f>SUM(N47:Q47)</f>
        <v>22184</v>
      </c>
      <c r="S47" s="365">
        <f>R47/$R$9</f>
        <v>0.009374006990784875</v>
      </c>
      <c r="T47" s="362">
        <v>8612</v>
      </c>
      <c r="U47" s="363">
        <v>10283</v>
      </c>
      <c r="V47" s="364"/>
      <c r="W47" s="363"/>
      <c r="X47" s="364">
        <f>SUM(T47:W47)</f>
        <v>18895</v>
      </c>
      <c r="Y47" s="367">
        <f>IF(ISERROR(R47/X47-1),"         /0",IF(R47/X47&gt;5,"  *  ",(R47/X47-1)))</f>
        <v>0.17406721354855792</v>
      </c>
    </row>
    <row r="48" spans="1:25" ht="19.5" customHeight="1">
      <c r="A48" s="361" t="s">
        <v>198</v>
      </c>
      <c r="B48" s="362">
        <v>5358</v>
      </c>
      <c r="C48" s="363">
        <v>4934</v>
      </c>
      <c r="D48" s="364">
        <v>0</v>
      </c>
      <c r="E48" s="363">
        <v>0</v>
      </c>
      <c r="F48" s="364">
        <f>SUM(B48:E48)</f>
        <v>10292</v>
      </c>
      <c r="G48" s="365">
        <f>F48/$F$9</f>
        <v>0.009867102818432652</v>
      </c>
      <c r="H48" s="362">
        <v>3023</v>
      </c>
      <c r="I48" s="363">
        <v>2923</v>
      </c>
      <c r="J48" s="364"/>
      <c r="K48" s="363"/>
      <c r="L48" s="364">
        <f>SUM(H48:K48)</f>
        <v>5946</v>
      </c>
      <c r="M48" s="366">
        <f>IF(ISERROR(F48/L48-1),"         /0",(F48/L48-1))</f>
        <v>0.7309115371678438</v>
      </c>
      <c r="N48" s="362">
        <v>11021</v>
      </c>
      <c r="O48" s="363">
        <v>10889</v>
      </c>
      <c r="P48" s="364"/>
      <c r="Q48" s="363"/>
      <c r="R48" s="364">
        <f>SUM(N48:Q48)</f>
        <v>21910</v>
      </c>
      <c r="S48" s="365">
        <f>R48/$R$9</f>
        <v>0.009258226341872367</v>
      </c>
      <c r="T48" s="362">
        <v>6152</v>
      </c>
      <c r="U48" s="363">
        <v>6267</v>
      </c>
      <c r="V48" s="364"/>
      <c r="W48" s="363"/>
      <c r="X48" s="364">
        <f>SUM(T48:W48)</f>
        <v>12419</v>
      </c>
      <c r="Y48" s="367">
        <f>IF(ISERROR(R48/X48-1),"         /0",IF(R48/X48&gt;5,"  *  ",(R48/X48-1)))</f>
        <v>0.764232224816813</v>
      </c>
    </row>
    <row r="49" spans="1:25" ht="19.5" customHeight="1">
      <c r="A49" s="361" t="s">
        <v>202</v>
      </c>
      <c r="B49" s="362">
        <v>1503</v>
      </c>
      <c r="C49" s="363">
        <v>1138</v>
      </c>
      <c r="D49" s="364">
        <v>0</v>
      </c>
      <c r="E49" s="363">
        <v>0</v>
      </c>
      <c r="F49" s="364">
        <f>SUM(B49:E49)</f>
        <v>2641</v>
      </c>
      <c r="G49" s="365">
        <f>F49/$F$9</f>
        <v>0.0025319683777186783</v>
      </c>
      <c r="H49" s="362">
        <v>693</v>
      </c>
      <c r="I49" s="363">
        <v>1211</v>
      </c>
      <c r="J49" s="364"/>
      <c r="K49" s="363"/>
      <c r="L49" s="364">
        <f>SUM(H49:K49)</f>
        <v>1904</v>
      </c>
      <c r="M49" s="366">
        <f>IF(ISERROR(F49/L49-1),"         /0",(F49/L49-1))</f>
        <v>0.38707983193277307</v>
      </c>
      <c r="N49" s="362">
        <v>2903</v>
      </c>
      <c r="O49" s="363">
        <v>3332</v>
      </c>
      <c r="P49" s="364"/>
      <c r="Q49" s="363"/>
      <c r="R49" s="364">
        <f>SUM(N49:Q49)</f>
        <v>6235</v>
      </c>
      <c r="S49" s="365">
        <f>R49/$R$9</f>
        <v>0.0026346435984287635</v>
      </c>
      <c r="T49" s="362">
        <v>1741</v>
      </c>
      <c r="U49" s="363">
        <v>1945</v>
      </c>
      <c r="V49" s="364"/>
      <c r="W49" s="363"/>
      <c r="X49" s="364">
        <f>SUM(T49:W49)</f>
        <v>3686</v>
      </c>
      <c r="Y49" s="367">
        <f>IF(ISERROR(R49/X49-1),"         /0",IF(R49/X49&gt;5,"  *  ",(R49/X49-1)))</f>
        <v>0.6915355398806293</v>
      </c>
    </row>
    <row r="50" spans="1:25" ht="19.5" customHeight="1">
      <c r="A50" s="361" t="s">
        <v>177</v>
      </c>
      <c r="B50" s="362">
        <v>1457</v>
      </c>
      <c r="C50" s="363">
        <v>955</v>
      </c>
      <c r="D50" s="364">
        <v>0</v>
      </c>
      <c r="E50" s="363">
        <v>0</v>
      </c>
      <c r="F50" s="364">
        <f>SUM(B50:E50)</f>
        <v>2412</v>
      </c>
      <c r="G50" s="365">
        <f>F50/$F$9</f>
        <v>0.0023124224638612087</v>
      </c>
      <c r="H50" s="362">
        <v>1634</v>
      </c>
      <c r="I50" s="363">
        <v>771</v>
      </c>
      <c r="J50" s="364"/>
      <c r="K50" s="363"/>
      <c r="L50" s="364">
        <f>SUM(H50:K50)</f>
        <v>2405</v>
      </c>
      <c r="M50" s="366">
        <f>IF(ISERROR(F50/L50-1),"         /0",(F50/L50-1))</f>
        <v>0.0029106029106029663</v>
      </c>
      <c r="N50" s="362">
        <v>4561</v>
      </c>
      <c r="O50" s="363">
        <v>2347</v>
      </c>
      <c r="P50" s="364"/>
      <c r="Q50" s="363"/>
      <c r="R50" s="364">
        <f>SUM(N50:Q50)</f>
        <v>6908</v>
      </c>
      <c r="S50" s="365">
        <f>R50/$R$9</f>
        <v>0.0029190245353561987</v>
      </c>
      <c r="T50" s="362">
        <v>4262</v>
      </c>
      <c r="U50" s="363">
        <v>2019</v>
      </c>
      <c r="V50" s="364"/>
      <c r="W50" s="363"/>
      <c r="X50" s="364">
        <f>SUM(T50:W50)</f>
        <v>6281</v>
      </c>
      <c r="Y50" s="367">
        <f>IF(ISERROR(R50/X50-1),"         /0",IF(R50/X50&gt;5,"  *  ",(R50/X50-1)))</f>
        <v>0.09982486865148865</v>
      </c>
    </row>
    <row r="51" spans="1:25" ht="19.5" customHeight="1">
      <c r="A51" s="361" t="s">
        <v>187</v>
      </c>
      <c r="B51" s="362">
        <v>695</v>
      </c>
      <c r="C51" s="363">
        <v>464</v>
      </c>
      <c r="D51" s="364">
        <v>0</v>
      </c>
      <c r="E51" s="363">
        <v>0</v>
      </c>
      <c r="F51" s="364">
        <f t="shared" si="16"/>
        <v>1159</v>
      </c>
      <c r="G51" s="365">
        <f t="shared" si="17"/>
        <v>0.001111151590221866</v>
      </c>
      <c r="H51" s="362">
        <v>796</v>
      </c>
      <c r="I51" s="363">
        <v>472</v>
      </c>
      <c r="J51" s="364"/>
      <c r="K51" s="363"/>
      <c r="L51" s="364">
        <f t="shared" si="18"/>
        <v>1268</v>
      </c>
      <c r="M51" s="366">
        <f t="shared" si="19"/>
        <v>-0.08596214511041012</v>
      </c>
      <c r="N51" s="362">
        <v>1977</v>
      </c>
      <c r="O51" s="363">
        <v>1477</v>
      </c>
      <c r="P51" s="364"/>
      <c r="Q51" s="363"/>
      <c r="R51" s="364">
        <f t="shared" si="20"/>
        <v>3454</v>
      </c>
      <c r="S51" s="365">
        <f t="shared" si="21"/>
        <v>0.0014595122676780994</v>
      </c>
      <c r="T51" s="362">
        <v>1957</v>
      </c>
      <c r="U51" s="363">
        <v>1409</v>
      </c>
      <c r="V51" s="364"/>
      <c r="W51" s="363"/>
      <c r="X51" s="364">
        <f t="shared" si="22"/>
        <v>3366</v>
      </c>
      <c r="Y51" s="367">
        <f t="shared" si="23"/>
        <v>0.02614379084967311</v>
      </c>
    </row>
    <row r="52" spans="1:25" ht="19.5" customHeight="1">
      <c r="A52" s="361" t="s">
        <v>194</v>
      </c>
      <c r="B52" s="362">
        <v>393</v>
      </c>
      <c r="C52" s="363">
        <v>463</v>
      </c>
      <c r="D52" s="364">
        <v>0</v>
      </c>
      <c r="E52" s="363">
        <v>0</v>
      </c>
      <c r="F52" s="364">
        <f>SUM(B52:E52)</f>
        <v>856</v>
      </c>
      <c r="G52" s="365">
        <f>F52/$F$9</f>
        <v>0.0008206607085676595</v>
      </c>
      <c r="H52" s="362">
        <v>331</v>
      </c>
      <c r="I52" s="363">
        <v>335</v>
      </c>
      <c r="J52" s="364"/>
      <c r="K52" s="363"/>
      <c r="L52" s="364">
        <f>SUM(H52:K52)</f>
        <v>666</v>
      </c>
      <c r="M52" s="366">
        <f>IF(ISERROR(F52/L52-1),"         /0",(F52/L52-1))</f>
        <v>0.2852852852852852</v>
      </c>
      <c r="N52" s="362">
        <v>984</v>
      </c>
      <c r="O52" s="363">
        <v>1278</v>
      </c>
      <c r="P52" s="364"/>
      <c r="Q52" s="363"/>
      <c r="R52" s="364">
        <f>SUM(N52:Q52)</f>
        <v>2262</v>
      </c>
      <c r="S52" s="365">
        <f>R52/$R$9</f>
        <v>0.0009558241891974119</v>
      </c>
      <c r="T52" s="362">
        <v>478</v>
      </c>
      <c r="U52" s="363">
        <v>903</v>
      </c>
      <c r="V52" s="364"/>
      <c r="W52" s="363"/>
      <c r="X52" s="364">
        <f>SUM(T52:W52)</f>
        <v>1381</v>
      </c>
      <c r="Y52" s="367">
        <f>IF(ISERROR(R52/X52-1),"         /0",IF(R52/X52&gt;5,"  *  ",(R52/X52-1)))</f>
        <v>0.6379435191889935</v>
      </c>
    </row>
    <row r="53" spans="1:25" ht="19.5" customHeight="1">
      <c r="A53" s="361" t="s">
        <v>181</v>
      </c>
      <c r="B53" s="362">
        <v>308</v>
      </c>
      <c r="C53" s="363">
        <v>372</v>
      </c>
      <c r="D53" s="364">
        <v>0</v>
      </c>
      <c r="E53" s="363">
        <v>0</v>
      </c>
      <c r="F53" s="364">
        <f t="shared" si="16"/>
        <v>680</v>
      </c>
      <c r="G53" s="365">
        <f t="shared" si="17"/>
        <v>0.00065192673110515</v>
      </c>
      <c r="H53" s="362">
        <v>77</v>
      </c>
      <c r="I53" s="363">
        <v>87</v>
      </c>
      <c r="J53" s="364"/>
      <c r="K53" s="363"/>
      <c r="L53" s="364">
        <f t="shared" si="18"/>
        <v>164</v>
      </c>
      <c r="M53" s="366">
        <f t="shared" si="19"/>
        <v>3.1463414634146343</v>
      </c>
      <c r="N53" s="362">
        <v>566</v>
      </c>
      <c r="O53" s="363">
        <v>847</v>
      </c>
      <c r="P53" s="364"/>
      <c r="Q53" s="363"/>
      <c r="R53" s="364">
        <f t="shared" si="20"/>
        <v>1413</v>
      </c>
      <c r="S53" s="365">
        <f t="shared" si="21"/>
        <v>0.0005970732004137679</v>
      </c>
      <c r="T53" s="362">
        <v>331</v>
      </c>
      <c r="U53" s="363">
        <v>435</v>
      </c>
      <c r="V53" s="364"/>
      <c r="W53" s="363"/>
      <c r="X53" s="364">
        <f t="shared" si="22"/>
        <v>766</v>
      </c>
      <c r="Y53" s="367">
        <f t="shared" si="23"/>
        <v>0.8446475195822454</v>
      </c>
    </row>
    <row r="54" spans="1:25" ht="19.5" customHeight="1">
      <c r="A54" s="361" t="s">
        <v>182</v>
      </c>
      <c r="B54" s="362">
        <v>337</v>
      </c>
      <c r="C54" s="363">
        <v>176</v>
      </c>
      <c r="D54" s="364">
        <v>0</v>
      </c>
      <c r="E54" s="363">
        <v>0</v>
      </c>
      <c r="F54" s="364">
        <f t="shared" si="16"/>
        <v>513</v>
      </c>
      <c r="G54" s="365">
        <f t="shared" si="17"/>
        <v>0.0004918211956719734</v>
      </c>
      <c r="H54" s="362">
        <v>63</v>
      </c>
      <c r="I54" s="363">
        <v>19</v>
      </c>
      <c r="J54" s="364"/>
      <c r="K54" s="363"/>
      <c r="L54" s="364">
        <f t="shared" si="18"/>
        <v>82</v>
      </c>
      <c r="M54" s="366">
        <f t="shared" si="19"/>
        <v>5.2560975609756095</v>
      </c>
      <c r="N54" s="362">
        <v>763</v>
      </c>
      <c r="O54" s="363">
        <v>322</v>
      </c>
      <c r="P54" s="364"/>
      <c r="Q54" s="363"/>
      <c r="R54" s="364">
        <f t="shared" si="20"/>
        <v>1085</v>
      </c>
      <c r="S54" s="365">
        <f t="shared" si="21"/>
        <v>0.000458474467409015</v>
      </c>
      <c r="T54" s="362">
        <v>158</v>
      </c>
      <c r="U54" s="363">
        <v>404</v>
      </c>
      <c r="V54" s="364"/>
      <c r="W54" s="363"/>
      <c r="X54" s="364">
        <f t="shared" si="22"/>
        <v>562</v>
      </c>
      <c r="Y54" s="367">
        <f t="shared" si="23"/>
        <v>0.9306049822064058</v>
      </c>
    </row>
    <row r="55" spans="1:25" ht="19.5" customHeight="1" thickBot="1">
      <c r="A55" s="368" t="s">
        <v>169</v>
      </c>
      <c r="B55" s="369">
        <v>177</v>
      </c>
      <c r="C55" s="370">
        <v>161</v>
      </c>
      <c r="D55" s="371">
        <v>0</v>
      </c>
      <c r="E55" s="370">
        <v>0</v>
      </c>
      <c r="F55" s="371">
        <f t="shared" si="16"/>
        <v>338</v>
      </c>
      <c r="G55" s="372">
        <f t="shared" si="17"/>
        <v>0.00032404593399050106</v>
      </c>
      <c r="H55" s="369">
        <v>185</v>
      </c>
      <c r="I55" s="370">
        <v>203</v>
      </c>
      <c r="J55" s="371">
        <v>0</v>
      </c>
      <c r="K55" s="370">
        <v>68</v>
      </c>
      <c r="L55" s="371">
        <f t="shared" si="18"/>
        <v>456</v>
      </c>
      <c r="M55" s="373">
        <f t="shared" si="19"/>
        <v>-0.25877192982456143</v>
      </c>
      <c r="N55" s="369">
        <v>388</v>
      </c>
      <c r="O55" s="370">
        <v>396</v>
      </c>
      <c r="P55" s="371">
        <v>0</v>
      </c>
      <c r="Q55" s="370"/>
      <c r="R55" s="371">
        <f t="shared" si="20"/>
        <v>784</v>
      </c>
      <c r="S55" s="372">
        <f t="shared" si="21"/>
        <v>0.00033128477645038505</v>
      </c>
      <c r="T55" s="369">
        <v>894</v>
      </c>
      <c r="U55" s="370">
        <v>275</v>
      </c>
      <c r="V55" s="371">
        <v>0</v>
      </c>
      <c r="W55" s="370">
        <v>71</v>
      </c>
      <c r="X55" s="371">
        <f t="shared" si="22"/>
        <v>1240</v>
      </c>
      <c r="Y55" s="374">
        <f t="shared" si="23"/>
        <v>-0.367741935483871</v>
      </c>
    </row>
    <row r="56" spans="1:25" s="58" customFormat="1" ht="19.5" customHeight="1">
      <c r="A56" s="67" t="s">
        <v>50</v>
      </c>
      <c r="B56" s="64">
        <f>SUM(B57:B68)</f>
        <v>139426</v>
      </c>
      <c r="C56" s="63">
        <f>SUM(C57:C68)</f>
        <v>138948</v>
      </c>
      <c r="D56" s="62">
        <f>SUM(D57:D68)</f>
        <v>233</v>
      </c>
      <c r="E56" s="63">
        <f>SUM(E57:E68)</f>
        <v>234</v>
      </c>
      <c r="F56" s="62">
        <f>SUM(B56:E56)</f>
        <v>278841</v>
      </c>
      <c r="G56" s="65">
        <f>F56/$F$9</f>
        <v>0.26732926710013405</v>
      </c>
      <c r="H56" s="64">
        <f>SUM(H57:H68)</f>
        <v>140133</v>
      </c>
      <c r="I56" s="63">
        <f>SUM(I57:I68)</f>
        <v>133792</v>
      </c>
      <c r="J56" s="62">
        <f>SUM(J57:J68)</f>
        <v>2176</v>
      </c>
      <c r="K56" s="63">
        <f>SUM(K57:K68)</f>
        <v>2153</v>
      </c>
      <c r="L56" s="62">
        <f>SUM(H56:K56)</f>
        <v>278254</v>
      </c>
      <c r="M56" s="66">
        <f>IF(ISERROR(F56/L56-1),"         /0",(F56/L56-1))</f>
        <v>0.0021095833303383937</v>
      </c>
      <c r="N56" s="64">
        <f>SUM(N57:N68)</f>
        <v>327458</v>
      </c>
      <c r="O56" s="63">
        <f>SUM(O57:O68)</f>
        <v>318102</v>
      </c>
      <c r="P56" s="62">
        <f>SUM(P57:P68)</f>
        <v>4459</v>
      </c>
      <c r="Q56" s="63">
        <f>SUM(Q57:Q68)</f>
        <v>4154</v>
      </c>
      <c r="R56" s="62">
        <f>SUM(N56:Q56)</f>
        <v>654173</v>
      </c>
      <c r="S56" s="65">
        <f>R56/$R$9</f>
        <v>0.27642545416438485</v>
      </c>
      <c r="T56" s="64">
        <f>SUM(T57:T68)</f>
        <v>319487</v>
      </c>
      <c r="U56" s="63">
        <f>SUM(U57:U68)</f>
        <v>297279</v>
      </c>
      <c r="V56" s="62">
        <f>SUM(V57:V68)</f>
        <v>5284</v>
      </c>
      <c r="W56" s="63">
        <f>SUM(W57:W68)</f>
        <v>4716</v>
      </c>
      <c r="X56" s="62">
        <f>SUM(T56:W56)</f>
        <v>626766</v>
      </c>
      <c r="Y56" s="59">
        <f>IF(ISERROR(R56/X56-1),"         /0",IF(R56/X56&gt;5,"  *  ",(R56/X56-1)))</f>
        <v>0.04372764317145483</v>
      </c>
    </row>
    <row r="57" spans="1:25" s="36" customFormat="1" ht="19.5" customHeight="1">
      <c r="A57" s="354" t="s">
        <v>163</v>
      </c>
      <c r="B57" s="355">
        <v>68916</v>
      </c>
      <c r="C57" s="356">
        <v>66841</v>
      </c>
      <c r="D57" s="357">
        <v>0</v>
      </c>
      <c r="E57" s="356">
        <v>0</v>
      </c>
      <c r="F57" s="357">
        <f>SUM(B57:E57)</f>
        <v>135757</v>
      </c>
      <c r="G57" s="358">
        <f>F57/$F$9</f>
        <v>0.13015237828623802</v>
      </c>
      <c r="H57" s="355">
        <v>67660</v>
      </c>
      <c r="I57" s="356">
        <v>63557</v>
      </c>
      <c r="J57" s="357">
        <v>90</v>
      </c>
      <c r="K57" s="356">
        <v>121</v>
      </c>
      <c r="L57" s="357">
        <f>SUM(H57:K57)</f>
        <v>131428</v>
      </c>
      <c r="M57" s="359">
        <f>IF(ISERROR(F57/L57-1),"         /0",(F57/L57-1))</f>
        <v>0.03293818668776827</v>
      </c>
      <c r="N57" s="355">
        <v>164353</v>
      </c>
      <c r="O57" s="356">
        <v>155105</v>
      </c>
      <c r="P57" s="357"/>
      <c r="Q57" s="356"/>
      <c r="R57" s="357">
        <f>SUM(N57:Q57)</f>
        <v>319458</v>
      </c>
      <c r="S57" s="358">
        <f>R57/$R$9</f>
        <v>0.13498925014704988</v>
      </c>
      <c r="T57" s="375">
        <v>148284</v>
      </c>
      <c r="U57" s="356">
        <v>136244</v>
      </c>
      <c r="V57" s="357">
        <v>180</v>
      </c>
      <c r="W57" s="356">
        <v>121</v>
      </c>
      <c r="X57" s="357">
        <f>SUM(T57:W57)</f>
        <v>284829</v>
      </c>
      <c r="Y57" s="360">
        <f>IF(ISERROR(R57/X57-1),"         /0",IF(R57/X57&gt;5,"  *  ",(R57/X57-1)))</f>
        <v>0.12157821008394509</v>
      </c>
    </row>
    <row r="58" spans="1:25" s="36" customFormat="1" ht="19.5" customHeight="1">
      <c r="A58" s="361" t="s">
        <v>158</v>
      </c>
      <c r="B58" s="362">
        <v>26098</v>
      </c>
      <c r="C58" s="363">
        <v>27243</v>
      </c>
      <c r="D58" s="364">
        <v>12</v>
      </c>
      <c r="E58" s="363">
        <v>61</v>
      </c>
      <c r="F58" s="364">
        <f aca="true" t="shared" si="24" ref="F58:F68">SUM(B58:E58)</f>
        <v>53414</v>
      </c>
      <c r="G58" s="365">
        <f aca="true" t="shared" si="25" ref="G58:G68">F58/$F$9</f>
        <v>0.051208844728309534</v>
      </c>
      <c r="H58" s="362">
        <v>22256</v>
      </c>
      <c r="I58" s="363">
        <v>22805</v>
      </c>
      <c r="J58" s="364">
        <v>1829</v>
      </c>
      <c r="K58" s="363">
        <v>1787</v>
      </c>
      <c r="L58" s="364">
        <f aca="true" t="shared" si="26" ref="L58:L68">SUM(H58:K58)</f>
        <v>48677</v>
      </c>
      <c r="M58" s="366">
        <f aca="true" t="shared" si="27" ref="M58:M68">IF(ISERROR(F58/L58-1),"         /0",(F58/L58-1))</f>
        <v>0.09731495367421994</v>
      </c>
      <c r="N58" s="362">
        <v>61837</v>
      </c>
      <c r="O58" s="363">
        <v>62905</v>
      </c>
      <c r="P58" s="364">
        <v>1118</v>
      </c>
      <c r="Q58" s="363">
        <v>1406</v>
      </c>
      <c r="R58" s="364">
        <f aca="true" t="shared" si="28" ref="R58:R68">SUM(N58:Q58)</f>
        <v>127266</v>
      </c>
      <c r="S58" s="365">
        <f aca="true" t="shared" si="29" ref="S58:S68">R58/$R$9</f>
        <v>0.05377715352006977</v>
      </c>
      <c r="T58" s="376">
        <v>53729</v>
      </c>
      <c r="U58" s="363">
        <v>54033</v>
      </c>
      <c r="V58" s="364">
        <v>1939</v>
      </c>
      <c r="W58" s="363">
        <v>1953</v>
      </c>
      <c r="X58" s="364">
        <f aca="true" t="shared" si="30" ref="X58:X68">SUM(T58:W58)</f>
        <v>111654</v>
      </c>
      <c r="Y58" s="367">
        <f aca="true" t="shared" si="31" ref="Y58:Y68">IF(ISERROR(R58/X58-1),"         /0",IF(R58/X58&gt;5,"  *  ",(R58/X58-1)))</f>
        <v>0.13982481594927187</v>
      </c>
    </row>
    <row r="59" spans="1:25" s="36" customFormat="1" ht="19.5" customHeight="1">
      <c r="A59" s="361" t="s">
        <v>182</v>
      </c>
      <c r="B59" s="362">
        <v>11127</v>
      </c>
      <c r="C59" s="363">
        <v>11087</v>
      </c>
      <c r="D59" s="364">
        <v>0</v>
      </c>
      <c r="E59" s="363">
        <v>0</v>
      </c>
      <c r="F59" s="364">
        <f t="shared" si="24"/>
        <v>22214</v>
      </c>
      <c r="G59" s="365">
        <f t="shared" si="25"/>
        <v>0.02129691235995559</v>
      </c>
      <c r="H59" s="362">
        <v>8622</v>
      </c>
      <c r="I59" s="363">
        <v>9417</v>
      </c>
      <c r="J59" s="364"/>
      <c r="K59" s="363"/>
      <c r="L59" s="364">
        <f t="shared" si="26"/>
        <v>18039</v>
      </c>
      <c r="M59" s="366">
        <f t="shared" si="27"/>
        <v>0.2314429846443815</v>
      </c>
      <c r="N59" s="362">
        <v>24469</v>
      </c>
      <c r="O59" s="363">
        <v>25075</v>
      </c>
      <c r="P59" s="364"/>
      <c r="Q59" s="363"/>
      <c r="R59" s="364">
        <f t="shared" si="28"/>
        <v>49544</v>
      </c>
      <c r="S59" s="365">
        <f t="shared" si="29"/>
        <v>0.020935169597522802</v>
      </c>
      <c r="T59" s="376">
        <v>19956</v>
      </c>
      <c r="U59" s="363">
        <v>18857</v>
      </c>
      <c r="V59" s="364"/>
      <c r="W59" s="363"/>
      <c r="X59" s="364">
        <f t="shared" si="30"/>
        <v>38813</v>
      </c>
      <c r="Y59" s="367">
        <f t="shared" si="31"/>
        <v>0.2764795300543632</v>
      </c>
    </row>
    <row r="60" spans="1:25" s="36" customFormat="1" ht="19.5" customHeight="1">
      <c r="A60" s="361" t="s">
        <v>186</v>
      </c>
      <c r="B60" s="362">
        <v>10101</v>
      </c>
      <c r="C60" s="363">
        <v>9790</v>
      </c>
      <c r="D60" s="364">
        <v>0</v>
      </c>
      <c r="E60" s="363">
        <v>0</v>
      </c>
      <c r="F60" s="364">
        <f aca="true" t="shared" si="32" ref="F60:F65">SUM(B60:E60)</f>
        <v>19891</v>
      </c>
      <c r="G60" s="365">
        <f aca="true" t="shared" si="33" ref="G60:G65">F60/$F$9</f>
        <v>0.019069815600606676</v>
      </c>
      <c r="H60" s="362">
        <v>7659</v>
      </c>
      <c r="I60" s="363">
        <v>7548</v>
      </c>
      <c r="J60" s="364"/>
      <c r="K60" s="363"/>
      <c r="L60" s="364">
        <f aca="true" t="shared" si="34" ref="L60:L65">SUM(H60:K60)</f>
        <v>15207</v>
      </c>
      <c r="M60" s="366">
        <f aca="true" t="shared" si="35" ref="M60:M65">IF(ISERROR(F60/L60-1),"         /0",(F60/L60-1))</f>
        <v>0.3080160452423226</v>
      </c>
      <c r="N60" s="362">
        <v>22411</v>
      </c>
      <c r="O60" s="363">
        <v>22074</v>
      </c>
      <c r="P60" s="364">
        <v>1576</v>
      </c>
      <c r="Q60" s="363">
        <v>1503</v>
      </c>
      <c r="R60" s="364">
        <f aca="true" t="shared" si="36" ref="R60:R65">SUM(N60:Q60)</f>
        <v>47564</v>
      </c>
      <c r="S60" s="365">
        <f aca="true" t="shared" si="37" ref="S60:S65">R60/$R$9</f>
        <v>0.02009850651414045</v>
      </c>
      <c r="T60" s="376">
        <v>19130</v>
      </c>
      <c r="U60" s="363">
        <v>18813</v>
      </c>
      <c r="V60" s="364">
        <v>1597</v>
      </c>
      <c r="W60" s="363">
        <v>1551</v>
      </c>
      <c r="X60" s="364">
        <f aca="true" t="shared" si="38" ref="X60:X65">SUM(T60:W60)</f>
        <v>41091</v>
      </c>
      <c r="Y60" s="367">
        <f aca="true" t="shared" si="39" ref="Y60:Y65">IF(ISERROR(R60/X60-1),"         /0",IF(R60/X60&gt;5,"  *  ",(R60/X60-1)))</f>
        <v>0.15752841254775984</v>
      </c>
    </row>
    <row r="61" spans="1:25" s="36" customFormat="1" ht="19.5" customHeight="1">
      <c r="A61" s="361" t="s">
        <v>188</v>
      </c>
      <c r="B61" s="362">
        <v>7916</v>
      </c>
      <c r="C61" s="363">
        <v>7762</v>
      </c>
      <c r="D61" s="364">
        <v>0</v>
      </c>
      <c r="E61" s="363">
        <v>0</v>
      </c>
      <c r="F61" s="364">
        <f t="shared" si="32"/>
        <v>15678</v>
      </c>
      <c r="G61" s="365">
        <f t="shared" si="33"/>
        <v>0.015030746015097856</v>
      </c>
      <c r="H61" s="362">
        <v>8292</v>
      </c>
      <c r="I61" s="363">
        <v>7583</v>
      </c>
      <c r="J61" s="364"/>
      <c r="K61" s="363"/>
      <c r="L61" s="364">
        <f t="shared" si="34"/>
        <v>15875</v>
      </c>
      <c r="M61" s="366">
        <f t="shared" si="35"/>
        <v>-0.012409448818897606</v>
      </c>
      <c r="N61" s="362">
        <v>17971</v>
      </c>
      <c r="O61" s="363">
        <v>16326</v>
      </c>
      <c r="P61" s="364"/>
      <c r="Q61" s="363"/>
      <c r="R61" s="364">
        <f t="shared" si="36"/>
        <v>34297</v>
      </c>
      <c r="S61" s="365">
        <f t="shared" si="37"/>
        <v>0.014492441298365888</v>
      </c>
      <c r="T61" s="376">
        <v>18669</v>
      </c>
      <c r="U61" s="363">
        <v>16774</v>
      </c>
      <c r="V61" s="364"/>
      <c r="W61" s="363"/>
      <c r="X61" s="364">
        <f t="shared" si="38"/>
        <v>35443</v>
      </c>
      <c r="Y61" s="367">
        <f t="shared" si="39"/>
        <v>-0.032333606071720755</v>
      </c>
    </row>
    <row r="62" spans="1:25" s="36" customFormat="1" ht="19.5" customHeight="1">
      <c r="A62" s="361" t="s">
        <v>185</v>
      </c>
      <c r="B62" s="362">
        <v>5408</v>
      </c>
      <c r="C62" s="363">
        <v>5493</v>
      </c>
      <c r="D62" s="364">
        <v>0</v>
      </c>
      <c r="E62" s="363">
        <v>0</v>
      </c>
      <c r="F62" s="364">
        <f t="shared" si="32"/>
        <v>10901</v>
      </c>
      <c r="G62" s="365">
        <f t="shared" si="33"/>
        <v>0.010450960729084177</v>
      </c>
      <c r="H62" s="362">
        <v>5495</v>
      </c>
      <c r="I62" s="363">
        <v>4549</v>
      </c>
      <c r="J62" s="364"/>
      <c r="K62" s="363"/>
      <c r="L62" s="364">
        <f t="shared" si="34"/>
        <v>10044</v>
      </c>
      <c r="M62" s="366">
        <f t="shared" si="35"/>
        <v>0.08532457188371168</v>
      </c>
      <c r="N62" s="362">
        <v>12243</v>
      </c>
      <c r="O62" s="363">
        <v>11934</v>
      </c>
      <c r="P62" s="364"/>
      <c r="Q62" s="363"/>
      <c r="R62" s="364">
        <f t="shared" si="36"/>
        <v>24177</v>
      </c>
      <c r="S62" s="365">
        <f t="shared" si="37"/>
        <v>0.010216163316633876</v>
      </c>
      <c r="T62" s="376">
        <v>12104</v>
      </c>
      <c r="U62" s="363">
        <v>9796</v>
      </c>
      <c r="V62" s="364"/>
      <c r="W62" s="363"/>
      <c r="X62" s="364">
        <f t="shared" si="38"/>
        <v>21900</v>
      </c>
      <c r="Y62" s="367">
        <f t="shared" si="39"/>
        <v>0.10397260273972608</v>
      </c>
    </row>
    <row r="63" spans="1:25" s="36" customFormat="1" ht="19.5" customHeight="1">
      <c r="A63" s="361" t="s">
        <v>190</v>
      </c>
      <c r="B63" s="362">
        <v>4904</v>
      </c>
      <c r="C63" s="363">
        <v>4857</v>
      </c>
      <c r="D63" s="364">
        <v>0</v>
      </c>
      <c r="E63" s="363">
        <v>0</v>
      </c>
      <c r="F63" s="364">
        <f t="shared" si="32"/>
        <v>9761</v>
      </c>
      <c r="G63" s="365">
        <f t="shared" si="33"/>
        <v>0.009358024738702014</v>
      </c>
      <c r="H63" s="362">
        <v>5524</v>
      </c>
      <c r="I63" s="363">
        <v>4721</v>
      </c>
      <c r="J63" s="364"/>
      <c r="K63" s="363"/>
      <c r="L63" s="364">
        <f t="shared" si="34"/>
        <v>10245</v>
      </c>
      <c r="M63" s="366">
        <f t="shared" si="35"/>
        <v>-0.04724255734504634</v>
      </c>
      <c r="N63" s="362">
        <v>10277</v>
      </c>
      <c r="O63" s="363">
        <v>10615</v>
      </c>
      <c r="P63" s="364">
        <v>33</v>
      </c>
      <c r="Q63" s="363"/>
      <c r="R63" s="364">
        <f t="shared" si="36"/>
        <v>20925</v>
      </c>
      <c r="S63" s="365">
        <f t="shared" si="37"/>
        <v>0.00884200758574529</v>
      </c>
      <c r="T63" s="376">
        <v>11157</v>
      </c>
      <c r="U63" s="363">
        <v>8995</v>
      </c>
      <c r="V63" s="364"/>
      <c r="W63" s="363"/>
      <c r="X63" s="364">
        <f t="shared" si="38"/>
        <v>20152</v>
      </c>
      <c r="Y63" s="367">
        <f t="shared" si="39"/>
        <v>0.03835847558554972</v>
      </c>
    </row>
    <row r="64" spans="1:25" s="36" customFormat="1" ht="19.5" customHeight="1">
      <c r="A64" s="361" t="s">
        <v>176</v>
      </c>
      <c r="B64" s="362">
        <v>2261</v>
      </c>
      <c r="C64" s="363">
        <v>2634</v>
      </c>
      <c r="D64" s="364">
        <v>0</v>
      </c>
      <c r="E64" s="363">
        <v>0</v>
      </c>
      <c r="F64" s="364">
        <f t="shared" si="32"/>
        <v>4895</v>
      </c>
      <c r="G64" s="365">
        <f t="shared" si="33"/>
        <v>0.004692913748176044</v>
      </c>
      <c r="H64" s="362">
        <v>6420</v>
      </c>
      <c r="I64" s="363">
        <v>5326</v>
      </c>
      <c r="J64" s="364"/>
      <c r="K64" s="363"/>
      <c r="L64" s="364">
        <f t="shared" si="34"/>
        <v>11746</v>
      </c>
      <c r="M64" s="366">
        <f t="shared" si="35"/>
        <v>-0.583262387195641</v>
      </c>
      <c r="N64" s="362">
        <v>6690</v>
      </c>
      <c r="O64" s="363">
        <v>6594</v>
      </c>
      <c r="P64" s="364"/>
      <c r="Q64" s="363"/>
      <c r="R64" s="364">
        <f t="shared" si="36"/>
        <v>13284</v>
      </c>
      <c r="S64" s="365">
        <f t="shared" si="37"/>
        <v>0.005613248686692493</v>
      </c>
      <c r="T64" s="376">
        <v>14632</v>
      </c>
      <c r="U64" s="363">
        <v>13181</v>
      </c>
      <c r="V64" s="364"/>
      <c r="W64" s="363"/>
      <c r="X64" s="364">
        <f t="shared" si="38"/>
        <v>27813</v>
      </c>
      <c r="Y64" s="367">
        <f t="shared" si="39"/>
        <v>-0.522381620105706</v>
      </c>
    </row>
    <row r="65" spans="1:25" s="36" customFormat="1" ht="19.5" customHeight="1">
      <c r="A65" s="361" t="s">
        <v>159</v>
      </c>
      <c r="B65" s="362">
        <v>1796</v>
      </c>
      <c r="C65" s="363">
        <v>1788</v>
      </c>
      <c r="D65" s="364">
        <v>202</v>
      </c>
      <c r="E65" s="363">
        <v>146</v>
      </c>
      <c r="F65" s="364">
        <f t="shared" si="32"/>
        <v>3932</v>
      </c>
      <c r="G65" s="365">
        <f t="shared" si="33"/>
        <v>0.0037696704510374263</v>
      </c>
      <c r="H65" s="362">
        <v>3265</v>
      </c>
      <c r="I65" s="363">
        <v>3326</v>
      </c>
      <c r="J65" s="364"/>
      <c r="K65" s="363"/>
      <c r="L65" s="364">
        <f t="shared" si="34"/>
        <v>6591</v>
      </c>
      <c r="M65" s="366">
        <f t="shared" si="35"/>
        <v>-0.4034289182218176</v>
      </c>
      <c r="N65" s="362">
        <v>4254</v>
      </c>
      <c r="O65" s="363">
        <v>4044</v>
      </c>
      <c r="P65" s="364">
        <v>202</v>
      </c>
      <c r="Q65" s="363">
        <v>146</v>
      </c>
      <c r="R65" s="364">
        <f t="shared" si="36"/>
        <v>8646</v>
      </c>
      <c r="S65" s="365">
        <f t="shared" si="37"/>
        <v>0.0036534287974362614</v>
      </c>
      <c r="T65" s="376">
        <v>8380</v>
      </c>
      <c r="U65" s="363">
        <v>8282</v>
      </c>
      <c r="V65" s="364"/>
      <c r="W65" s="363"/>
      <c r="X65" s="364">
        <f t="shared" si="38"/>
        <v>16662</v>
      </c>
      <c r="Y65" s="367">
        <f t="shared" si="39"/>
        <v>-0.48109470651782504</v>
      </c>
    </row>
    <row r="66" spans="1:25" s="36" customFormat="1" ht="19.5" customHeight="1">
      <c r="A66" s="361" t="s">
        <v>203</v>
      </c>
      <c r="B66" s="362">
        <v>677</v>
      </c>
      <c r="C66" s="363">
        <v>756</v>
      </c>
      <c r="D66" s="364">
        <v>0</v>
      </c>
      <c r="E66" s="363">
        <v>0</v>
      </c>
      <c r="F66" s="364">
        <f t="shared" si="24"/>
        <v>1433</v>
      </c>
      <c r="G66" s="365">
        <f t="shared" si="25"/>
        <v>0.001373839714226</v>
      </c>
      <c r="H66" s="362">
        <v>2122</v>
      </c>
      <c r="I66" s="363">
        <v>1981</v>
      </c>
      <c r="J66" s="364">
        <v>87</v>
      </c>
      <c r="K66" s="363">
        <v>93</v>
      </c>
      <c r="L66" s="364">
        <f t="shared" si="26"/>
        <v>4283</v>
      </c>
      <c r="M66" s="366">
        <f t="shared" si="27"/>
        <v>-0.6654214335745973</v>
      </c>
      <c r="N66" s="362">
        <v>2468</v>
      </c>
      <c r="O66" s="363">
        <v>2439</v>
      </c>
      <c r="P66" s="364">
        <v>1472</v>
      </c>
      <c r="Q66" s="363">
        <v>1050</v>
      </c>
      <c r="R66" s="364">
        <f t="shared" si="28"/>
        <v>7429</v>
      </c>
      <c r="S66" s="365">
        <f t="shared" si="29"/>
        <v>0.0031391767911350898</v>
      </c>
      <c r="T66" s="376">
        <v>5816</v>
      </c>
      <c r="U66" s="363">
        <v>5080</v>
      </c>
      <c r="V66" s="364">
        <v>1397</v>
      </c>
      <c r="W66" s="363">
        <v>926</v>
      </c>
      <c r="X66" s="364">
        <f t="shared" si="30"/>
        <v>13219</v>
      </c>
      <c r="Y66" s="367">
        <f t="shared" si="31"/>
        <v>-0.4380059005976247</v>
      </c>
    </row>
    <row r="67" spans="1:25" s="36" customFormat="1" ht="19.5" customHeight="1">
      <c r="A67" s="361" t="s">
        <v>177</v>
      </c>
      <c r="B67" s="362">
        <v>166</v>
      </c>
      <c r="C67" s="363">
        <v>644</v>
      </c>
      <c r="D67" s="364">
        <v>0</v>
      </c>
      <c r="E67" s="363">
        <v>0</v>
      </c>
      <c r="F67" s="364">
        <f t="shared" si="24"/>
        <v>810</v>
      </c>
      <c r="G67" s="365">
        <f t="shared" si="25"/>
        <v>0.0007765597826399582</v>
      </c>
      <c r="H67" s="362">
        <v>306</v>
      </c>
      <c r="I67" s="363">
        <v>271</v>
      </c>
      <c r="J67" s="364"/>
      <c r="K67" s="363"/>
      <c r="L67" s="364">
        <f t="shared" si="26"/>
        <v>577</v>
      </c>
      <c r="M67" s="366">
        <f t="shared" si="27"/>
        <v>0.40381282495667237</v>
      </c>
      <c r="N67" s="362">
        <v>331</v>
      </c>
      <c r="O67" s="363">
        <v>852</v>
      </c>
      <c r="P67" s="364"/>
      <c r="Q67" s="363"/>
      <c r="R67" s="364">
        <f t="shared" si="28"/>
        <v>1183</v>
      </c>
      <c r="S67" s="365">
        <f t="shared" si="29"/>
        <v>0.0004998850644653131</v>
      </c>
      <c r="T67" s="376">
        <v>915</v>
      </c>
      <c r="U67" s="363">
        <v>724</v>
      </c>
      <c r="V67" s="364"/>
      <c r="W67" s="363"/>
      <c r="X67" s="364">
        <f t="shared" si="30"/>
        <v>1639</v>
      </c>
      <c r="Y67" s="367">
        <f t="shared" si="31"/>
        <v>-0.2782184258694326</v>
      </c>
    </row>
    <row r="68" spans="1:25" s="36" customFormat="1" ht="19.5" customHeight="1" thickBot="1">
      <c r="A68" s="361" t="s">
        <v>169</v>
      </c>
      <c r="B68" s="362">
        <v>56</v>
      </c>
      <c r="C68" s="363">
        <v>53</v>
      </c>
      <c r="D68" s="364">
        <v>19</v>
      </c>
      <c r="E68" s="363">
        <v>27</v>
      </c>
      <c r="F68" s="364">
        <f t="shared" si="24"/>
        <v>155</v>
      </c>
      <c r="G68" s="365">
        <f t="shared" si="25"/>
        <v>0.00014860094606073272</v>
      </c>
      <c r="H68" s="362">
        <v>2512</v>
      </c>
      <c r="I68" s="363">
        <v>2708</v>
      </c>
      <c r="J68" s="364">
        <v>170</v>
      </c>
      <c r="K68" s="363">
        <v>152</v>
      </c>
      <c r="L68" s="364">
        <f t="shared" si="26"/>
        <v>5542</v>
      </c>
      <c r="M68" s="366">
        <f t="shared" si="27"/>
        <v>-0.9720317574882714</v>
      </c>
      <c r="N68" s="362">
        <v>154</v>
      </c>
      <c r="O68" s="363">
        <v>139</v>
      </c>
      <c r="P68" s="364">
        <v>58</v>
      </c>
      <c r="Q68" s="363">
        <v>49</v>
      </c>
      <c r="R68" s="364">
        <f t="shared" si="28"/>
        <v>400</v>
      </c>
      <c r="S68" s="365">
        <f t="shared" si="29"/>
        <v>0.00016902284512774747</v>
      </c>
      <c r="T68" s="376">
        <v>6715</v>
      </c>
      <c r="U68" s="363">
        <v>6500</v>
      </c>
      <c r="V68" s="364">
        <v>171</v>
      </c>
      <c r="W68" s="363">
        <v>165</v>
      </c>
      <c r="X68" s="364">
        <f t="shared" si="30"/>
        <v>13551</v>
      </c>
      <c r="Y68" s="367">
        <f t="shared" si="31"/>
        <v>-0.9704818832558483</v>
      </c>
    </row>
    <row r="69" spans="1:25" s="58" customFormat="1" ht="19.5" customHeight="1">
      <c r="A69" s="67" t="s">
        <v>49</v>
      </c>
      <c r="B69" s="64">
        <f>SUM(B70:B74)</f>
        <v>11879</v>
      </c>
      <c r="C69" s="63">
        <f>SUM(C70:C74)</f>
        <v>11883</v>
      </c>
      <c r="D69" s="62">
        <f>SUM(D70:D74)</f>
        <v>331</v>
      </c>
      <c r="E69" s="63">
        <f>SUM(E70:E74)</f>
        <v>81</v>
      </c>
      <c r="F69" s="62">
        <f aca="true" t="shared" si="40" ref="F69:F75">SUM(B69:E69)</f>
        <v>24174</v>
      </c>
      <c r="G69" s="65">
        <f aca="true" t="shared" si="41" ref="G69:G75">F69/$F$9</f>
        <v>0.023175995290788082</v>
      </c>
      <c r="H69" s="64">
        <f>SUM(H70:H74)</f>
        <v>9901</v>
      </c>
      <c r="I69" s="63">
        <f>SUM(I70:I74)</f>
        <v>11326</v>
      </c>
      <c r="J69" s="62">
        <f>SUM(J70:J74)</f>
        <v>773</v>
      </c>
      <c r="K69" s="63">
        <f>SUM(K70:K74)</f>
        <v>867</v>
      </c>
      <c r="L69" s="62">
        <f aca="true" t="shared" si="42" ref="L69:L75">SUM(H69:K69)</f>
        <v>22867</v>
      </c>
      <c r="M69" s="66">
        <f aca="true" t="shared" si="43" ref="M69:M75">IF(ISERROR(F69/L69-1),"         /0",(F69/L69-1))</f>
        <v>0.05715660121572563</v>
      </c>
      <c r="N69" s="64">
        <f>SUM(N70:N74)</f>
        <v>30127</v>
      </c>
      <c r="O69" s="63">
        <f>SUM(O70:O74)</f>
        <v>31618</v>
      </c>
      <c r="P69" s="62">
        <f>SUM(P70:P74)</f>
        <v>563</v>
      </c>
      <c r="Q69" s="63">
        <f>SUM(Q70:Q74)</f>
        <v>415</v>
      </c>
      <c r="R69" s="62">
        <f aca="true" t="shared" si="44" ref="R69:R75">SUM(N69:Q69)</f>
        <v>62723</v>
      </c>
      <c r="S69" s="65">
        <f aca="true" t="shared" si="45" ref="S69:S75">R69/$R$9</f>
        <v>0.026504049787369262</v>
      </c>
      <c r="T69" s="64">
        <f>SUM(T70:T74)</f>
        <v>23211</v>
      </c>
      <c r="U69" s="63">
        <f>SUM(U70:U74)</f>
        <v>26161</v>
      </c>
      <c r="V69" s="62">
        <f>SUM(V70:V74)</f>
        <v>2176</v>
      </c>
      <c r="W69" s="63">
        <f>SUM(W70:W74)</f>
        <v>2504</v>
      </c>
      <c r="X69" s="62">
        <f aca="true" t="shared" si="46" ref="X69:X75">SUM(T69:W69)</f>
        <v>54052</v>
      </c>
      <c r="Y69" s="59">
        <f aca="true" t="shared" si="47" ref="Y69:Y75">IF(ISERROR(R69/X69-1),"         /0",IF(R69/X69&gt;5,"  *  ",(R69/X69-1)))</f>
        <v>0.16041959594464594</v>
      </c>
    </row>
    <row r="70" spans="1:25" ht="19.5" customHeight="1">
      <c r="A70" s="354" t="s">
        <v>176</v>
      </c>
      <c r="B70" s="355">
        <v>7279</v>
      </c>
      <c r="C70" s="356">
        <v>6499</v>
      </c>
      <c r="D70" s="357">
        <v>0</v>
      </c>
      <c r="E70" s="356">
        <v>0</v>
      </c>
      <c r="F70" s="357">
        <f t="shared" si="40"/>
        <v>13778</v>
      </c>
      <c r="G70" s="358">
        <f t="shared" si="41"/>
        <v>0.013209186031127584</v>
      </c>
      <c r="H70" s="355">
        <v>1835</v>
      </c>
      <c r="I70" s="356">
        <v>1820</v>
      </c>
      <c r="J70" s="357"/>
      <c r="K70" s="356"/>
      <c r="L70" s="357">
        <f t="shared" si="42"/>
        <v>3655</v>
      </c>
      <c r="M70" s="359">
        <f t="shared" si="43"/>
        <v>2.7696306429548563</v>
      </c>
      <c r="N70" s="355">
        <v>16841</v>
      </c>
      <c r="O70" s="356">
        <v>16306</v>
      </c>
      <c r="P70" s="357"/>
      <c r="Q70" s="356"/>
      <c r="R70" s="357">
        <f t="shared" si="44"/>
        <v>33147</v>
      </c>
      <c r="S70" s="358">
        <f t="shared" si="45"/>
        <v>0.014006500618623614</v>
      </c>
      <c r="T70" s="375">
        <v>2920</v>
      </c>
      <c r="U70" s="356">
        <v>2889</v>
      </c>
      <c r="V70" s="357"/>
      <c r="W70" s="356"/>
      <c r="X70" s="357">
        <f t="shared" si="46"/>
        <v>5809</v>
      </c>
      <c r="Y70" s="360" t="str">
        <f t="shared" si="47"/>
        <v>  *  </v>
      </c>
    </row>
    <row r="71" spans="1:25" ht="19.5" customHeight="1">
      <c r="A71" s="361" t="s">
        <v>158</v>
      </c>
      <c r="B71" s="362">
        <v>2378</v>
      </c>
      <c r="C71" s="363">
        <v>2831</v>
      </c>
      <c r="D71" s="364">
        <v>250</v>
      </c>
      <c r="E71" s="363">
        <v>0</v>
      </c>
      <c r="F71" s="364">
        <f t="shared" si="40"/>
        <v>5459</v>
      </c>
      <c r="G71" s="365">
        <f t="shared" si="41"/>
        <v>0.005233629448680903</v>
      </c>
      <c r="H71" s="362">
        <v>5235</v>
      </c>
      <c r="I71" s="363">
        <v>6114</v>
      </c>
      <c r="J71" s="364">
        <v>4</v>
      </c>
      <c r="K71" s="363">
        <v>2</v>
      </c>
      <c r="L71" s="364">
        <f t="shared" si="42"/>
        <v>11355</v>
      </c>
      <c r="M71" s="366">
        <f t="shared" si="43"/>
        <v>-0.5192426243945398</v>
      </c>
      <c r="N71" s="362">
        <v>6901</v>
      </c>
      <c r="O71" s="363">
        <v>7884</v>
      </c>
      <c r="P71" s="364">
        <v>414</v>
      </c>
      <c r="Q71" s="363">
        <v>229</v>
      </c>
      <c r="R71" s="364">
        <f t="shared" si="44"/>
        <v>15428</v>
      </c>
      <c r="S71" s="365">
        <f t="shared" si="45"/>
        <v>0.00651921113657722</v>
      </c>
      <c r="T71" s="376">
        <v>13319</v>
      </c>
      <c r="U71" s="363">
        <v>15026</v>
      </c>
      <c r="V71" s="364">
        <v>5</v>
      </c>
      <c r="W71" s="363">
        <v>119</v>
      </c>
      <c r="X71" s="364">
        <f t="shared" si="46"/>
        <v>28469</v>
      </c>
      <c r="Y71" s="367">
        <f t="shared" si="47"/>
        <v>-0.458077206786329</v>
      </c>
    </row>
    <row r="72" spans="1:25" ht="19.5" customHeight="1">
      <c r="A72" s="361" t="s">
        <v>163</v>
      </c>
      <c r="B72" s="362">
        <v>1193</v>
      </c>
      <c r="C72" s="363">
        <v>1392</v>
      </c>
      <c r="D72" s="364">
        <v>0</v>
      </c>
      <c r="E72" s="363">
        <v>0</v>
      </c>
      <c r="F72" s="364">
        <f t="shared" si="40"/>
        <v>2585</v>
      </c>
      <c r="G72" s="365">
        <f t="shared" si="41"/>
        <v>0.002478280293980607</v>
      </c>
      <c r="H72" s="362">
        <v>1007</v>
      </c>
      <c r="I72" s="363">
        <v>1179</v>
      </c>
      <c r="J72" s="364"/>
      <c r="K72" s="363"/>
      <c r="L72" s="364">
        <f t="shared" si="42"/>
        <v>2186</v>
      </c>
      <c r="M72" s="366">
        <f t="shared" si="43"/>
        <v>0.18252516010978947</v>
      </c>
      <c r="N72" s="362">
        <v>3895</v>
      </c>
      <c r="O72" s="363">
        <v>4613</v>
      </c>
      <c r="P72" s="364"/>
      <c r="Q72" s="363"/>
      <c r="R72" s="364">
        <f t="shared" si="44"/>
        <v>8508</v>
      </c>
      <c r="S72" s="365">
        <f t="shared" si="45"/>
        <v>0.003595115915867189</v>
      </c>
      <c r="T72" s="376">
        <v>2968</v>
      </c>
      <c r="U72" s="363">
        <v>3396</v>
      </c>
      <c r="V72" s="364"/>
      <c r="W72" s="363"/>
      <c r="X72" s="364">
        <f t="shared" si="46"/>
        <v>6364</v>
      </c>
      <c r="Y72" s="367">
        <f t="shared" si="47"/>
        <v>0.33689503456945324</v>
      </c>
    </row>
    <row r="73" spans="1:25" ht="19.5" customHeight="1">
      <c r="A73" s="361" t="s">
        <v>159</v>
      </c>
      <c r="B73" s="362">
        <v>696</v>
      </c>
      <c r="C73" s="363">
        <v>761</v>
      </c>
      <c r="D73" s="364">
        <v>0</v>
      </c>
      <c r="E73" s="363">
        <v>0</v>
      </c>
      <c r="F73" s="364">
        <f t="shared" si="40"/>
        <v>1457</v>
      </c>
      <c r="G73" s="365">
        <f t="shared" si="41"/>
        <v>0.0013968488929708876</v>
      </c>
      <c r="H73" s="362">
        <v>1101</v>
      </c>
      <c r="I73" s="363">
        <v>1178</v>
      </c>
      <c r="J73" s="364"/>
      <c r="K73" s="363"/>
      <c r="L73" s="364">
        <f t="shared" si="42"/>
        <v>2279</v>
      </c>
      <c r="M73" s="366">
        <f t="shared" si="43"/>
        <v>-0.36068451075032915</v>
      </c>
      <c r="N73" s="362">
        <v>1728</v>
      </c>
      <c r="O73" s="363">
        <v>1960</v>
      </c>
      <c r="P73" s="364"/>
      <c r="Q73" s="363"/>
      <c r="R73" s="364">
        <f t="shared" si="44"/>
        <v>3688</v>
      </c>
      <c r="S73" s="365">
        <f t="shared" si="45"/>
        <v>0.0015583906320778317</v>
      </c>
      <c r="T73" s="376">
        <v>2514</v>
      </c>
      <c r="U73" s="363">
        <v>2591</v>
      </c>
      <c r="V73" s="364"/>
      <c r="W73" s="363"/>
      <c r="X73" s="364">
        <f t="shared" si="46"/>
        <v>5105</v>
      </c>
      <c r="Y73" s="367">
        <f t="shared" si="47"/>
        <v>-0.2775710088148874</v>
      </c>
    </row>
    <row r="74" spans="1:25" ht="19.5" customHeight="1" thickBot="1">
      <c r="A74" s="361" t="s">
        <v>169</v>
      </c>
      <c r="B74" s="362">
        <v>333</v>
      </c>
      <c r="C74" s="363">
        <v>400</v>
      </c>
      <c r="D74" s="364">
        <v>81</v>
      </c>
      <c r="E74" s="363">
        <v>81</v>
      </c>
      <c r="F74" s="364">
        <f t="shared" si="40"/>
        <v>895</v>
      </c>
      <c r="G74" s="365">
        <f t="shared" si="41"/>
        <v>0.0008580506240281018</v>
      </c>
      <c r="H74" s="362">
        <v>723</v>
      </c>
      <c r="I74" s="363">
        <v>1035</v>
      </c>
      <c r="J74" s="364">
        <v>769</v>
      </c>
      <c r="K74" s="363">
        <v>865</v>
      </c>
      <c r="L74" s="364">
        <f t="shared" si="42"/>
        <v>3392</v>
      </c>
      <c r="M74" s="366">
        <f t="shared" si="43"/>
        <v>-0.7361438679245282</v>
      </c>
      <c r="N74" s="362">
        <v>762</v>
      </c>
      <c r="O74" s="363">
        <v>855</v>
      </c>
      <c r="P74" s="364">
        <v>149</v>
      </c>
      <c r="Q74" s="363">
        <v>186</v>
      </c>
      <c r="R74" s="364">
        <f t="shared" si="44"/>
        <v>1952</v>
      </c>
      <c r="S74" s="365">
        <f t="shared" si="45"/>
        <v>0.0008248314842234076</v>
      </c>
      <c r="T74" s="376">
        <v>1490</v>
      </c>
      <c r="U74" s="363">
        <v>2259</v>
      </c>
      <c r="V74" s="364">
        <v>2171</v>
      </c>
      <c r="W74" s="363">
        <v>2385</v>
      </c>
      <c r="X74" s="364">
        <f t="shared" si="46"/>
        <v>8305</v>
      </c>
      <c r="Y74" s="367">
        <f t="shared" si="47"/>
        <v>-0.7649608669476219</v>
      </c>
    </row>
    <row r="75" spans="1:25" s="36" customFormat="1" ht="19.5" customHeight="1" thickBot="1">
      <c r="A75" s="57" t="s">
        <v>48</v>
      </c>
      <c r="B75" s="54">
        <v>2710</v>
      </c>
      <c r="C75" s="53">
        <v>2064</v>
      </c>
      <c r="D75" s="52">
        <v>0</v>
      </c>
      <c r="E75" s="53">
        <v>0</v>
      </c>
      <c r="F75" s="52">
        <f t="shared" si="40"/>
        <v>4774</v>
      </c>
      <c r="G75" s="55">
        <f t="shared" si="41"/>
        <v>0.004576909138670568</v>
      </c>
      <c r="H75" s="54">
        <v>2341</v>
      </c>
      <c r="I75" s="53">
        <v>1957</v>
      </c>
      <c r="J75" s="52">
        <v>14</v>
      </c>
      <c r="K75" s="53">
        <v>10</v>
      </c>
      <c r="L75" s="52">
        <f t="shared" si="42"/>
        <v>4322</v>
      </c>
      <c r="M75" s="56">
        <f t="shared" si="43"/>
        <v>0.10458121240166585</v>
      </c>
      <c r="N75" s="54">
        <v>5724</v>
      </c>
      <c r="O75" s="53">
        <v>5131</v>
      </c>
      <c r="P75" s="52">
        <v>0</v>
      </c>
      <c r="Q75" s="53">
        <v>0</v>
      </c>
      <c r="R75" s="52">
        <f t="shared" si="44"/>
        <v>10855</v>
      </c>
      <c r="S75" s="55">
        <f t="shared" si="45"/>
        <v>0.004586857459654247</v>
      </c>
      <c r="T75" s="54">
        <v>4815</v>
      </c>
      <c r="U75" s="53">
        <v>4618</v>
      </c>
      <c r="V75" s="52">
        <v>14</v>
      </c>
      <c r="W75" s="53">
        <v>10</v>
      </c>
      <c r="X75" s="52">
        <f t="shared" si="46"/>
        <v>9457</v>
      </c>
      <c r="Y75" s="49">
        <f t="shared" si="47"/>
        <v>0.1478270064502485</v>
      </c>
    </row>
    <row r="76" ht="7.5" customHeight="1" thickTop="1">
      <c r="A76" s="22"/>
    </row>
    <row r="77" ht="14.25">
      <c r="A77" s="22" t="s">
        <v>59</v>
      </c>
    </row>
  </sheetData>
  <sheetProtection/>
  <mergeCells count="26"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N7:O7"/>
    <mergeCell ref="P7:Q7"/>
    <mergeCell ref="R7:R8"/>
    <mergeCell ref="T7:U7"/>
    <mergeCell ref="V7:W7"/>
    <mergeCell ref="X7:X8"/>
  </mergeCells>
  <conditionalFormatting sqref="Y76:Y65536 M76:M65536 Y3 M3">
    <cfRule type="cellIs" priority="3" dxfId="103" operator="lessThan" stopIfTrue="1">
      <formula>0</formula>
    </cfRule>
  </conditionalFormatting>
  <conditionalFormatting sqref="Y9:Y75 M9:M75">
    <cfRule type="cellIs" priority="4" dxfId="103" operator="lessThan" stopIfTrue="1">
      <formula>0</formula>
    </cfRule>
    <cfRule type="cellIs" priority="5" dxfId="105" operator="greaterThanOrEqual" stopIfTrue="1">
      <formula>0</formula>
    </cfRule>
  </conditionalFormatting>
  <conditionalFormatting sqref="M5 Y5 Y7:Y8 M7:M8">
    <cfRule type="cellIs" priority="2" dxfId="103" operator="lessThan" stopIfTrue="1">
      <formula>0</formula>
    </cfRule>
  </conditionalFormatting>
  <conditionalFormatting sqref="M6 Y6">
    <cfRule type="cellIs" priority="1" dxfId="103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6"/>
  <sheetViews>
    <sheetView showGridLines="0" zoomScale="85" zoomScaleNormal="85" zoomScalePageLayoutView="0" workbookViewId="0" topLeftCell="A1">
      <selection activeCell="T63" sqref="T63:W63"/>
    </sheetView>
  </sheetViews>
  <sheetFormatPr defaultColWidth="8.00390625" defaultRowHeight="15"/>
  <cols>
    <col min="1" max="1" width="39.7109375" style="23" customWidth="1"/>
    <col min="2" max="2" width="8.28125" style="23" customWidth="1"/>
    <col min="3" max="3" width="9.7109375" style="23" bestFit="1" customWidth="1"/>
    <col min="4" max="4" width="8.00390625" style="23" bestFit="1" customWidth="1"/>
    <col min="5" max="5" width="9.140625" style="23" customWidth="1"/>
    <col min="6" max="6" width="8.57421875" style="23" bestFit="1" customWidth="1"/>
    <col min="7" max="7" width="9.00390625" style="23" bestFit="1" customWidth="1"/>
    <col min="8" max="8" width="8.28125" style="23" customWidth="1"/>
    <col min="9" max="9" width="9.7109375" style="23" bestFit="1" customWidth="1"/>
    <col min="10" max="10" width="7.8515625" style="23" customWidth="1"/>
    <col min="11" max="11" width="9.00390625" style="23" customWidth="1"/>
    <col min="12" max="12" width="8.421875" style="23" customWidth="1"/>
    <col min="13" max="13" width="10.57421875" style="23" customWidth="1"/>
    <col min="14" max="14" width="9.28125" style="23" bestFit="1" customWidth="1"/>
    <col min="15" max="15" width="9.421875" style="23" customWidth="1"/>
    <col min="16" max="16" width="8.00390625" style="23" customWidth="1"/>
    <col min="17" max="17" width="9.28125" style="23" customWidth="1"/>
    <col min="18" max="18" width="9.8515625" style="23" bestFit="1" customWidth="1"/>
    <col min="19" max="19" width="9.57421875" style="23" customWidth="1"/>
    <col min="20" max="20" width="10.140625" style="23" customWidth="1"/>
    <col min="21" max="21" width="9.421875" style="23" customWidth="1"/>
    <col min="22" max="22" width="8.57421875" style="23" bestFit="1" customWidth="1"/>
    <col min="23" max="23" width="9.00390625" style="23" customWidth="1"/>
    <col min="24" max="24" width="9.8515625" style="23" bestFit="1" customWidth="1"/>
    <col min="25" max="25" width="8.57421875" style="23" customWidth="1"/>
    <col min="26" max="16384" width="8.00390625" style="23" customWidth="1"/>
  </cols>
  <sheetData>
    <row r="1" spans="24:25" ht="16.5">
      <c r="X1" s="600" t="s">
        <v>26</v>
      </c>
      <c r="Y1" s="600"/>
    </row>
    <row r="2" ht="5.25" customHeight="1" thickBot="1"/>
    <row r="3" spans="1:25" ht="24.75" customHeight="1" thickTop="1">
      <c r="A3" s="689" t="s">
        <v>62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1"/>
    </row>
    <row r="4" spans="1:25" ht="21" customHeight="1" thickBot="1">
      <c r="A4" s="698" t="s">
        <v>40</v>
      </c>
      <c r="B4" s="699"/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699"/>
      <c r="P4" s="699"/>
      <c r="Q4" s="699"/>
      <c r="R4" s="699"/>
      <c r="S4" s="699"/>
      <c r="T4" s="699"/>
      <c r="U4" s="699"/>
      <c r="V4" s="699"/>
      <c r="W4" s="699"/>
      <c r="X4" s="699"/>
      <c r="Y4" s="700"/>
    </row>
    <row r="5" spans="1:25" s="48" customFormat="1" ht="15.75" customHeight="1" thickBot="1" thickTop="1">
      <c r="A5" s="708" t="s">
        <v>54</v>
      </c>
      <c r="B5" s="682" t="s">
        <v>33</v>
      </c>
      <c r="C5" s="683"/>
      <c r="D5" s="683"/>
      <c r="E5" s="683"/>
      <c r="F5" s="683"/>
      <c r="G5" s="683"/>
      <c r="H5" s="683"/>
      <c r="I5" s="683"/>
      <c r="J5" s="684"/>
      <c r="K5" s="684"/>
      <c r="L5" s="684"/>
      <c r="M5" s="685"/>
      <c r="N5" s="682" t="s">
        <v>32</v>
      </c>
      <c r="O5" s="683"/>
      <c r="P5" s="683"/>
      <c r="Q5" s="683"/>
      <c r="R5" s="683"/>
      <c r="S5" s="683"/>
      <c r="T5" s="683"/>
      <c r="U5" s="683"/>
      <c r="V5" s="683"/>
      <c r="W5" s="683"/>
      <c r="X5" s="683"/>
      <c r="Y5" s="686"/>
    </row>
    <row r="6" spans="1:25" s="25" customFormat="1" ht="26.25" customHeight="1" thickBot="1">
      <c r="A6" s="709"/>
      <c r="B6" s="674" t="s">
        <v>154</v>
      </c>
      <c r="C6" s="675"/>
      <c r="D6" s="675"/>
      <c r="E6" s="675"/>
      <c r="F6" s="675"/>
      <c r="G6" s="679" t="s">
        <v>31</v>
      </c>
      <c r="H6" s="674" t="s">
        <v>155</v>
      </c>
      <c r="I6" s="675"/>
      <c r="J6" s="675"/>
      <c r="K6" s="675"/>
      <c r="L6" s="675"/>
      <c r="M6" s="676" t="s">
        <v>30</v>
      </c>
      <c r="N6" s="674" t="s">
        <v>156</v>
      </c>
      <c r="O6" s="675"/>
      <c r="P6" s="675"/>
      <c r="Q6" s="675"/>
      <c r="R6" s="675"/>
      <c r="S6" s="679" t="s">
        <v>31</v>
      </c>
      <c r="T6" s="674" t="s">
        <v>157</v>
      </c>
      <c r="U6" s="675"/>
      <c r="V6" s="675"/>
      <c r="W6" s="675"/>
      <c r="X6" s="675"/>
      <c r="Y6" s="692" t="s">
        <v>30</v>
      </c>
    </row>
    <row r="7" spans="1:25" s="25" customFormat="1" ht="26.25" customHeight="1">
      <c r="A7" s="710"/>
      <c r="B7" s="648" t="s">
        <v>20</v>
      </c>
      <c r="C7" s="640"/>
      <c r="D7" s="639" t="s">
        <v>19</v>
      </c>
      <c r="E7" s="640"/>
      <c r="F7" s="707" t="s">
        <v>15</v>
      </c>
      <c r="G7" s="680"/>
      <c r="H7" s="648" t="s">
        <v>20</v>
      </c>
      <c r="I7" s="640"/>
      <c r="J7" s="639" t="s">
        <v>19</v>
      </c>
      <c r="K7" s="640"/>
      <c r="L7" s="707" t="s">
        <v>15</v>
      </c>
      <c r="M7" s="677"/>
      <c r="N7" s="648" t="s">
        <v>20</v>
      </c>
      <c r="O7" s="640"/>
      <c r="P7" s="639" t="s">
        <v>19</v>
      </c>
      <c r="Q7" s="640"/>
      <c r="R7" s="707" t="s">
        <v>15</v>
      </c>
      <c r="S7" s="680"/>
      <c r="T7" s="648" t="s">
        <v>20</v>
      </c>
      <c r="U7" s="640"/>
      <c r="V7" s="639" t="s">
        <v>19</v>
      </c>
      <c r="W7" s="640"/>
      <c r="X7" s="707" t="s">
        <v>15</v>
      </c>
      <c r="Y7" s="693"/>
    </row>
    <row r="8" spans="1:25" s="44" customFormat="1" ht="27" thickBot="1">
      <c r="A8" s="711"/>
      <c r="B8" s="47" t="s">
        <v>28</v>
      </c>
      <c r="C8" s="45" t="s">
        <v>27</v>
      </c>
      <c r="D8" s="46" t="s">
        <v>28</v>
      </c>
      <c r="E8" s="45" t="s">
        <v>27</v>
      </c>
      <c r="F8" s="688"/>
      <c r="G8" s="681"/>
      <c r="H8" s="47" t="s">
        <v>28</v>
      </c>
      <c r="I8" s="45" t="s">
        <v>27</v>
      </c>
      <c r="J8" s="46" t="s">
        <v>28</v>
      </c>
      <c r="K8" s="45" t="s">
        <v>27</v>
      </c>
      <c r="L8" s="688"/>
      <c r="M8" s="678"/>
      <c r="N8" s="47" t="s">
        <v>28</v>
      </c>
      <c r="O8" s="45" t="s">
        <v>27</v>
      </c>
      <c r="P8" s="46" t="s">
        <v>28</v>
      </c>
      <c r="Q8" s="45" t="s">
        <v>27</v>
      </c>
      <c r="R8" s="688"/>
      <c r="S8" s="681"/>
      <c r="T8" s="47" t="s">
        <v>28</v>
      </c>
      <c r="U8" s="45" t="s">
        <v>27</v>
      </c>
      <c r="V8" s="46" t="s">
        <v>28</v>
      </c>
      <c r="W8" s="45" t="s">
        <v>27</v>
      </c>
      <c r="X8" s="688"/>
      <c r="Y8" s="694"/>
    </row>
    <row r="9" spans="1:25" s="518" customFormat="1" ht="18" customHeight="1" thickBot="1" thickTop="1">
      <c r="A9" s="508" t="s">
        <v>22</v>
      </c>
      <c r="B9" s="509">
        <f>B10+B22+B35+B46+B58+B63</f>
        <v>25505.776</v>
      </c>
      <c r="C9" s="510">
        <f>C10+C22+C35+C46+C58+C63</f>
        <v>14338.12</v>
      </c>
      <c r="D9" s="511">
        <f>D10+D22+D35+D46+D58+D63</f>
        <v>8012.093000000001</v>
      </c>
      <c r="E9" s="510">
        <f>E10+E22+E35+E46+E58+E63</f>
        <v>3468.757</v>
      </c>
      <c r="F9" s="511">
        <f aca="true" t="shared" si="0" ref="F9:F21">SUM(B9:E9)</f>
        <v>51324.746</v>
      </c>
      <c r="G9" s="733">
        <f aca="true" t="shared" si="1" ref="G9:G21">F9/$F$9</f>
        <v>1</v>
      </c>
      <c r="H9" s="509">
        <f>H10+H22+H35+H46+H58+H63</f>
        <v>20137.199</v>
      </c>
      <c r="I9" s="510">
        <f>I10+I22+I35+I46+I58+I63</f>
        <v>11441.99</v>
      </c>
      <c r="J9" s="511">
        <f>J10+J22+J35+J46+J58+J63</f>
        <v>15174.543</v>
      </c>
      <c r="K9" s="510">
        <f>K10+K22+K35+K46+K58+K63</f>
        <v>5391.9349999999995</v>
      </c>
      <c r="L9" s="511">
        <f aca="true" t="shared" si="2" ref="L9:L21">SUM(H9:K9)</f>
        <v>52145.666999999994</v>
      </c>
      <c r="M9" s="734">
        <f aca="true" t="shared" si="3" ref="M9:M25">IF(ISERROR(F9/L9-1),"         /0",(F9/L9-1))</f>
        <v>-0.015742842065861296</v>
      </c>
      <c r="N9" s="509">
        <f>N10+N22+N35+N46+N58+N63</f>
        <v>53414.33600000002</v>
      </c>
      <c r="O9" s="510">
        <f>O10+O22+O35+O46+O58+O63</f>
        <v>28454.896</v>
      </c>
      <c r="P9" s="511">
        <f>P10+P22+P35+P46+P58+P63</f>
        <v>15828.644</v>
      </c>
      <c r="Q9" s="510">
        <f>Q10+Q22+Q35+Q46+Q58+Q63</f>
        <v>7167.123999999999</v>
      </c>
      <c r="R9" s="511">
        <f aca="true" t="shared" si="4" ref="R9:R21">SUM(N9:Q9)</f>
        <v>104865.00000000001</v>
      </c>
      <c r="S9" s="733">
        <f aca="true" t="shared" si="5" ref="S9:S21">R9/$R$9</f>
        <v>1</v>
      </c>
      <c r="T9" s="509">
        <f>T10+T22+T35+T46+T58+T63</f>
        <v>42167.44500000001</v>
      </c>
      <c r="U9" s="510">
        <f>U10+U22+U35+U46+U58+U63</f>
        <v>22888.313</v>
      </c>
      <c r="V9" s="511">
        <f>V10+V22+V35+V46+V58+V63</f>
        <v>30999.721999999998</v>
      </c>
      <c r="W9" s="510">
        <f>W10+W22+W35+W46+W58+W63</f>
        <v>10276.113000000001</v>
      </c>
      <c r="X9" s="511">
        <f aca="true" t="shared" si="6" ref="X9:X21">SUM(T9:W9)</f>
        <v>106331.593</v>
      </c>
      <c r="Y9" s="735">
        <f>IF(ISERROR(R9/X9-1),"         /0",(R9/X9-1))</f>
        <v>-0.013792636399230673</v>
      </c>
    </row>
    <row r="10" spans="1:25" s="414" customFormat="1" ht="19.5" customHeight="1" thickTop="1">
      <c r="A10" s="416" t="s">
        <v>53</v>
      </c>
      <c r="B10" s="417">
        <f>SUM(B11:B21)</f>
        <v>15617.188000000002</v>
      </c>
      <c r="C10" s="418">
        <f>SUM(C11:C21)</f>
        <v>5702.415</v>
      </c>
      <c r="D10" s="419">
        <f>SUM(D11:D21)</f>
        <v>7068.371</v>
      </c>
      <c r="E10" s="418">
        <f>SUM(E11:E21)</f>
        <v>2947</v>
      </c>
      <c r="F10" s="419">
        <f t="shared" si="0"/>
        <v>31334.974000000002</v>
      </c>
      <c r="G10" s="420">
        <f t="shared" si="1"/>
        <v>0.6105237033223702</v>
      </c>
      <c r="H10" s="417">
        <f>SUM(H11:H21)</f>
        <v>10726.521</v>
      </c>
      <c r="I10" s="418">
        <f>SUM(I11:I21)</f>
        <v>4134.120999999999</v>
      </c>
      <c r="J10" s="419">
        <f>SUM(J11:J21)</f>
        <v>12931.940999999999</v>
      </c>
      <c r="K10" s="418">
        <f>SUM(K11:K21)</f>
        <v>3847.6679999999997</v>
      </c>
      <c r="L10" s="419">
        <f t="shared" si="2"/>
        <v>31640.250999999997</v>
      </c>
      <c r="M10" s="421">
        <f t="shared" si="3"/>
        <v>-0.009648374786912828</v>
      </c>
      <c r="N10" s="417">
        <f>SUM(N11:N21)</f>
        <v>34766.53100000002</v>
      </c>
      <c r="O10" s="418">
        <f>SUM(O11:O21)</f>
        <v>11716.047999999999</v>
      </c>
      <c r="P10" s="419">
        <f>SUM(P11:P21)</f>
        <v>14410.918000000001</v>
      </c>
      <c r="Q10" s="418">
        <f>SUM(Q11:Q21)</f>
        <v>6200.169</v>
      </c>
      <c r="R10" s="419">
        <f t="shared" si="4"/>
        <v>67093.66600000001</v>
      </c>
      <c r="S10" s="420">
        <f t="shared" si="5"/>
        <v>0.6398099079769227</v>
      </c>
      <c r="T10" s="417">
        <f>SUM(T11:T21)</f>
        <v>24188.881</v>
      </c>
      <c r="U10" s="418">
        <f>SUM(U11:U21)</f>
        <v>8220.224</v>
      </c>
      <c r="V10" s="419">
        <f>SUM(V11:V21)</f>
        <v>27207.998</v>
      </c>
      <c r="W10" s="418">
        <f>SUM(W11:W21)</f>
        <v>7723.214999999999</v>
      </c>
      <c r="X10" s="419">
        <f t="shared" si="6"/>
        <v>67340.318</v>
      </c>
      <c r="Y10" s="422">
        <f aca="true" t="shared" si="7" ref="Y10:Y21">IF(ISERROR(R10/X10-1),"         /0",IF(R10/X10&gt;5,"  *  ",(R10/X10-1)))</f>
        <v>-0.003662768566076391</v>
      </c>
    </row>
    <row r="11" spans="1:25" ht="19.5" customHeight="1">
      <c r="A11" s="354" t="s">
        <v>297</v>
      </c>
      <c r="B11" s="355">
        <v>10743.419</v>
      </c>
      <c r="C11" s="356">
        <v>4038.504</v>
      </c>
      <c r="D11" s="357">
        <v>6606.821</v>
      </c>
      <c r="E11" s="356">
        <v>2819.7729999999997</v>
      </c>
      <c r="F11" s="357">
        <f t="shared" si="0"/>
        <v>24208.517</v>
      </c>
      <c r="G11" s="358">
        <f t="shared" si="1"/>
        <v>0.471673391233149</v>
      </c>
      <c r="H11" s="355">
        <v>7159.97</v>
      </c>
      <c r="I11" s="356">
        <v>2666.936</v>
      </c>
      <c r="J11" s="357">
        <v>11262.046999999999</v>
      </c>
      <c r="K11" s="356">
        <v>3411.076</v>
      </c>
      <c r="L11" s="357">
        <f t="shared" si="2"/>
        <v>24500.029000000002</v>
      </c>
      <c r="M11" s="359">
        <f t="shared" si="3"/>
        <v>-0.01189843489573017</v>
      </c>
      <c r="N11" s="355">
        <v>23649.721000000005</v>
      </c>
      <c r="O11" s="356">
        <v>8386.3</v>
      </c>
      <c r="P11" s="357">
        <v>13355.778</v>
      </c>
      <c r="Q11" s="356">
        <v>6002.482000000001</v>
      </c>
      <c r="R11" s="357">
        <f t="shared" si="4"/>
        <v>51394.28100000001</v>
      </c>
      <c r="S11" s="358">
        <f t="shared" si="5"/>
        <v>0.4900994707481047</v>
      </c>
      <c r="T11" s="355">
        <v>16019.397000000003</v>
      </c>
      <c r="U11" s="356">
        <v>5488.3330000000005</v>
      </c>
      <c r="V11" s="357">
        <v>23228.045000000002</v>
      </c>
      <c r="W11" s="356">
        <v>6934.353000000001</v>
      </c>
      <c r="X11" s="357">
        <f t="shared" si="6"/>
        <v>51670.12800000001</v>
      </c>
      <c r="Y11" s="360">
        <f t="shared" si="7"/>
        <v>-0.005338616540682906</v>
      </c>
    </row>
    <row r="12" spans="1:25" ht="19.5" customHeight="1">
      <c r="A12" s="361" t="s">
        <v>298</v>
      </c>
      <c r="B12" s="362">
        <v>3763.795</v>
      </c>
      <c r="C12" s="363">
        <v>305.05400000000003</v>
      </c>
      <c r="D12" s="364">
        <v>170.881</v>
      </c>
      <c r="E12" s="363">
        <v>5.851</v>
      </c>
      <c r="F12" s="364">
        <f t="shared" si="0"/>
        <v>4245.581</v>
      </c>
      <c r="G12" s="365">
        <f t="shared" si="1"/>
        <v>0.08271996124442584</v>
      </c>
      <c r="H12" s="362">
        <v>2812.615</v>
      </c>
      <c r="I12" s="363">
        <v>229.624</v>
      </c>
      <c r="J12" s="364">
        <v>1617.3660000000002</v>
      </c>
      <c r="K12" s="363">
        <v>160.28099999999998</v>
      </c>
      <c r="L12" s="364">
        <f t="shared" si="2"/>
        <v>4819.8859999999995</v>
      </c>
      <c r="M12" s="366">
        <f t="shared" si="3"/>
        <v>-0.11915323308476578</v>
      </c>
      <c r="N12" s="362">
        <v>8885.052</v>
      </c>
      <c r="O12" s="363">
        <v>733.0440000000001</v>
      </c>
      <c r="P12" s="364">
        <v>619.817</v>
      </c>
      <c r="Q12" s="363">
        <v>15.350999999999999</v>
      </c>
      <c r="R12" s="364">
        <f t="shared" si="4"/>
        <v>10253.264000000001</v>
      </c>
      <c r="S12" s="365">
        <f t="shared" si="5"/>
        <v>0.09777584513422019</v>
      </c>
      <c r="T12" s="362">
        <v>6599.09</v>
      </c>
      <c r="U12" s="363">
        <v>323.054</v>
      </c>
      <c r="V12" s="364">
        <v>3926.426999999999</v>
      </c>
      <c r="W12" s="363">
        <v>368.718</v>
      </c>
      <c r="X12" s="364">
        <f t="shared" si="6"/>
        <v>11217.289</v>
      </c>
      <c r="Y12" s="367">
        <f t="shared" si="7"/>
        <v>-0.0859409969735111</v>
      </c>
    </row>
    <row r="13" spans="1:25" ht="19.5" customHeight="1">
      <c r="A13" s="361" t="s">
        <v>299</v>
      </c>
      <c r="B13" s="362">
        <v>400.117</v>
      </c>
      <c r="C13" s="363">
        <v>104.582</v>
      </c>
      <c r="D13" s="364">
        <v>0</v>
      </c>
      <c r="E13" s="363">
        <v>0</v>
      </c>
      <c r="F13" s="364">
        <f t="shared" si="0"/>
        <v>504.699</v>
      </c>
      <c r="G13" s="365">
        <f t="shared" si="1"/>
        <v>0.009833443695951268</v>
      </c>
      <c r="H13" s="362">
        <v>52.867</v>
      </c>
      <c r="I13" s="363">
        <v>20.111</v>
      </c>
      <c r="J13" s="364">
        <v>0</v>
      </c>
      <c r="K13" s="363">
        <v>74.615</v>
      </c>
      <c r="L13" s="364">
        <f t="shared" si="2"/>
        <v>147.593</v>
      </c>
      <c r="M13" s="366">
        <f>IF(ISERROR(F13/L13-1),"         /0",(F13/L13-1))</f>
        <v>2.419532091630362</v>
      </c>
      <c r="N13" s="362">
        <v>873.992</v>
      </c>
      <c r="O13" s="363">
        <v>213.10899999999998</v>
      </c>
      <c r="P13" s="364">
        <v>0</v>
      </c>
      <c r="Q13" s="363">
        <v>2.793</v>
      </c>
      <c r="R13" s="364">
        <f t="shared" si="4"/>
        <v>1089.8939999999998</v>
      </c>
      <c r="S13" s="365">
        <f t="shared" si="5"/>
        <v>0.010393305678729791</v>
      </c>
      <c r="T13" s="362">
        <v>283.79400000000004</v>
      </c>
      <c r="U13" s="363">
        <v>101.53099999999999</v>
      </c>
      <c r="V13" s="364">
        <v>0.798</v>
      </c>
      <c r="W13" s="363">
        <v>74.615</v>
      </c>
      <c r="X13" s="364">
        <f t="shared" si="6"/>
        <v>460.73800000000006</v>
      </c>
      <c r="Y13" s="367">
        <f t="shared" si="7"/>
        <v>1.365539634238981</v>
      </c>
    </row>
    <row r="14" spans="1:25" ht="19.5" customHeight="1">
      <c r="A14" s="361" t="s">
        <v>307</v>
      </c>
      <c r="B14" s="362">
        <v>244.203</v>
      </c>
      <c r="C14" s="363">
        <v>195.811</v>
      </c>
      <c r="D14" s="364">
        <v>0</v>
      </c>
      <c r="E14" s="363">
        <v>27.3</v>
      </c>
      <c r="F14" s="364">
        <f>SUM(B14:E14)</f>
        <v>467.314</v>
      </c>
      <c r="G14" s="365">
        <f>F14/$F$9</f>
        <v>0.009105042624078451</v>
      </c>
      <c r="H14" s="362">
        <v>296.908</v>
      </c>
      <c r="I14" s="363">
        <v>184.72</v>
      </c>
      <c r="J14" s="364">
        <v>0</v>
      </c>
      <c r="K14" s="363">
        <v>35.16</v>
      </c>
      <c r="L14" s="364">
        <f>SUM(H14:K14)</f>
        <v>516.788</v>
      </c>
      <c r="M14" s="366">
        <f>IF(ISERROR(F14/L14-1),"         /0",(F14/L14-1))</f>
        <v>-0.09573364706610832</v>
      </c>
      <c r="N14" s="362">
        <v>563.319</v>
      </c>
      <c r="O14" s="363">
        <v>381.66</v>
      </c>
      <c r="P14" s="364">
        <v>0</v>
      </c>
      <c r="Q14" s="363">
        <v>27.3</v>
      </c>
      <c r="R14" s="364">
        <f>SUM(N14:Q14)</f>
        <v>972.279</v>
      </c>
      <c r="S14" s="365">
        <f>R14/$R$9</f>
        <v>0.009271720783864968</v>
      </c>
      <c r="T14" s="362">
        <v>599.6920000000001</v>
      </c>
      <c r="U14" s="363">
        <v>309.70000000000005</v>
      </c>
      <c r="V14" s="364">
        <v>0</v>
      </c>
      <c r="W14" s="363">
        <v>35.16</v>
      </c>
      <c r="X14" s="364">
        <f>SUM(T14:W14)</f>
        <v>944.5520000000001</v>
      </c>
      <c r="Y14" s="367">
        <f>IF(ISERROR(R14/X14-1),"         /0",IF(R14/X14&gt;5,"  *  ",(R14/X14-1)))</f>
        <v>0.029354657022588437</v>
      </c>
    </row>
    <row r="15" spans="1:25" ht="19.5" customHeight="1">
      <c r="A15" s="361" t="s">
        <v>419</v>
      </c>
      <c r="B15" s="362">
        <v>0</v>
      </c>
      <c r="C15" s="363">
        <v>398.026</v>
      </c>
      <c r="D15" s="364">
        <v>0</v>
      </c>
      <c r="E15" s="363">
        <v>0</v>
      </c>
      <c r="F15" s="364">
        <f>SUM(B15:E15)</f>
        <v>398.026</v>
      </c>
      <c r="G15" s="365">
        <f>F15/$F$9</f>
        <v>0.007755050555924817</v>
      </c>
      <c r="H15" s="362">
        <v>0</v>
      </c>
      <c r="I15" s="363">
        <v>341.839</v>
      </c>
      <c r="J15" s="364"/>
      <c r="K15" s="363"/>
      <c r="L15" s="364">
        <f>SUM(H15:K15)</f>
        <v>341.839</v>
      </c>
      <c r="M15" s="366">
        <f>IF(ISERROR(F15/L15-1),"         /0",(F15/L15-1))</f>
        <v>0.16436685106146465</v>
      </c>
      <c r="N15" s="362">
        <v>0</v>
      </c>
      <c r="O15" s="363">
        <v>807.885</v>
      </c>
      <c r="P15" s="364"/>
      <c r="Q15" s="363"/>
      <c r="R15" s="364">
        <f>SUM(N15:Q15)</f>
        <v>807.885</v>
      </c>
      <c r="S15" s="365">
        <f>R15/$R$9</f>
        <v>0.007704048061793734</v>
      </c>
      <c r="T15" s="362">
        <v>0</v>
      </c>
      <c r="U15" s="363">
        <v>675.4870000000001</v>
      </c>
      <c r="V15" s="364"/>
      <c r="W15" s="363"/>
      <c r="X15" s="364">
        <f>SUM(T15:W15)</f>
        <v>675.4870000000001</v>
      </c>
      <c r="Y15" s="367">
        <f>IF(ISERROR(R15/X15-1),"         /0",IF(R15/X15&gt;5,"  *  ",(R15/X15-1)))</f>
        <v>0.1960037720933192</v>
      </c>
    </row>
    <row r="16" spans="1:25" ht="19.5" customHeight="1">
      <c r="A16" s="361" t="s">
        <v>302</v>
      </c>
      <c r="B16" s="362">
        <v>23.512</v>
      </c>
      <c r="C16" s="363">
        <v>312.541</v>
      </c>
      <c r="D16" s="364">
        <v>0</v>
      </c>
      <c r="E16" s="363">
        <v>0</v>
      </c>
      <c r="F16" s="364">
        <f>SUM(B16:E16)</f>
        <v>336.053</v>
      </c>
      <c r="G16" s="365">
        <f>F16/$F$9</f>
        <v>0.006547582329973927</v>
      </c>
      <c r="H16" s="362">
        <v>26.887</v>
      </c>
      <c r="I16" s="363">
        <v>337.93</v>
      </c>
      <c r="J16" s="364"/>
      <c r="K16" s="363">
        <v>0</v>
      </c>
      <c r="L16" s="364">
        <f>SUM(H16:K16)</f>
        <v>364.817</v>
      </c>
      <c r="M16" s="366">
        <f>IF(ISERROR(F16/L16-1),"         /0",(F16/L16-1))</f>
        <v>-0.07884500996389976</v>
      </c>
      <c r="N16" s="362">
        <v>39.093</v>
      </c>
      <c r="O16" s="363">
        <v>580.4300000000001</v>
      </c>
      <c r="P16" s="364">
        <v>0</v>
      </c>
      <c r="Q16" s="363"/>
      <c r="R16" s="364">
        <f>SUM(N16:Q16)</f>
        <v>619.523</v>
      </c>
      <c r="S16" s="365">
        <f>R16/$R$9</f>
        <v>0.005907814809516998</v>
      </c>
      <c r="T16" s="362">
        <v>43.47</v>
      </c>
      <c r="U16" s="363">
        <v>698.5179999999999</v>
      </c>
      <c r="V16" s="364"/>
      <c r="W16" s="363">
        <v>0</v>
      </c>
      <c r="X16" s="364">
        <f>SUM(T16:W16)</f>
        <v>741.9879999999999</v>
      </c>
      <c r="Y16" s="367">
        <f>IF(ISERROR(R16/X16-1),"         /0",IF(R16/X16&gt;5,"  *  ",(R16/X16-1)))</f>
        <v>-0.16504983908095539</v>
      </c>
    </row>
    <row r="17" spans="1:25" ht="19.5" customHeight="1">
      <c r="A17" s="361" t="s">
        <v>305</v>
      </c>
      <c r="B17" s="362">
        <v>11.781</v>
      </c>
      <c r="C17" s="363">
        <v>232.24800000000002</v>
      </c>
      <c r="D17" s="364">
        <v>0</v>
      </c>
      <c r="E17" s="363">
        <v>0</v>
      </c>
      <c r="F17" s="364">
        <f>SUM(B17:E17)</f>
        <v>244.02900000000002</v>
      </c>
      <c r="G17" s="365">
        <f>F17/$F$9</f>
        <v>0.004754607066150898</v>
      </c>
      <c r="H17" s="362">
        <v>18.837</v>
      </c>
      <c r="I17" s="363">
        <v>226.51000000000002</v>
      </c>
      <c r="J17" s="364"/>
      <c r="K17" s="363">
        <v>0</v>
      </c>
      <c r="L17" s="364">
        <f>SUM(H17:K17)</f>
        <v>245.347</v>
      </c>
      <c r="M17" s="366">
        <f>IF(ISERROR(F17/L17-1),"         /0",(F17/L17-1))</f>
        <v>-0.005371983354188092</v>
      </c>
      <c r="N17" s="362">
        <v>26.16</v>
      </c>
      <c r="O17" s="363">
        <v>387.98400000000004</v>
      </c>
      <c r="P17" s="364"/>
      <c r="Q17" s="363">
        <v>0</v>
      </c>
      <c r="R17" s="364">
        <f>SUM(N17:Q17)</f>
        <v>414.14400000000006</v>
      </c>
      <c r="S17" s="365">
        <f>R17/$R$9</f>
        <v>0.003949306250894007</v>
      </c>
      <c r="T17" s="362">
        <v>33.012</v>
      </c>
      <c r="U17" s="363">
        <v>364.543</v>
      </c>
      <c r="V17" s="364"/>
      <c r="W17" s="363">
        <v>56.355</v>
      </c>
      <c r="X17" s="364">
        <f>SUM(T17:W17)</f>
        <v>453.91</v>
      </c>
      <c r="Y17" s="367">
        <f>IF(ISERROR(R17/X17-1),"         /0",IF(R17/X17&gt;5,"  *  ",(R17/X17-1)))</f>
        <v>-0.0876076755303914</v>
      </c>
    </row>
    <row r="18" spans="1:25" ht="19.5" customHeight="1">
      <c r="A18" s="361" t="s">
        <v>311</v>
      </c>
      <c r="B18" s="362">
        <v>110.695</v>
      </c>
      <c r="C18" s="363">
        <v>70.022</v>
      </c>
      <c r="D18" s="364">
        <v>0</v>
      </c>
      <c r="E18" s="363">
        <v>0</v>
      </c>
      <c r="F18" s="364">
        <f>SUM(B18:E18)</f>
        <v>180.71699999999998</v>
      </c>
      <c r="G18" s="365">
        <f>F18/$F$9</f>
        <v>0.0035210500603354176</v>
      </c>
      <c r="H18" s="362">
        <v>89.045</v>
      </c>
      <c r="I18" s="363">
        <v>101.871</v>
      </c>
      <c r="J18" s="364"/>
      <c r="K18" s="363"/>
      <c r="L18" s="364">
        <f>SUM(H18:K18)</f>
        <v>190.916</v>
      </c>
      <c r="M18" s="366">
        <f>IF(ISERROR(F18/L18-1),"         /0",(F18/L18-1))</f>
        <v>-0.05342139998742912</v>
      </c>
      <c r="N18" s="362">
        <v>236.53500000000003</v>
      </c>
      <c r="O18" s="363">
        <v>150.705</v>
      </c>
      <c r="P18" s="364"/>
      <c r="Q18" s="363"/>
      <c r="R18" s="364">
        <f>SUM(N18:Q18)</f>
        <v>387.24</v>
      </c>
      <c r="S18" s="365">
        <f>R18/$R$9</f>
        <v>0.003692747818623945</v>
      </c>
      <c r="T18" s="362">
        <v>185.95500000000004</v>
      </c>
      <c r="U18" s="363">
        <v>202.956</v>
      </c>
      <c r="V18" s="364"/>
      <c r="W18" s="363"/>
      <c r="X18" s="364">
        <f>SUM(T18:W18)</f>
        <v>388.91100000000006</v>
      </c>
      <c r="Y18" s="367">
        <f>IF(ISERROR(R18/X18-1),"         /0",IF(R18/X18&gt;5,"  *  ",(R18/X18-1)))</f>
        <v>-0.004296612849726711</v>
      </c>
    </row>
    <row r="19" spans="1:25" ht="19.5" customHeight="1">
      <c r="A19" s="361" t="s">
        <v>319</v>
      </c>
      <c r="B19" s="362">
        <v>86.797</v>
      </c>
      <c r="C19" s="363">
        <v>15.443</v>
      </c>
      <c r="D19" s="364">
        <v>42.347</v>
      </c>
      <c r="E19" s="363">
        <v>0</v>
      </c>
      <c r="F19" s="364">
        <f>SUM(B19:E19)</f>
        <v>144.587</v>
      </c>
      <c r="G19" s="365">
        <f>F19/$F$9</f>
        <v>0.0028171011309047686</v>
      </c>
      <c r="H19" s="362">
        <v>84.084</v>
      </c>
      <c r="I19" s="363">
        <v>5.787</v>
      </c>
      <c r="J19" s="364"/>
      <c r="K19" s="363">
        <v>0</v>
      </c>
      <c r="L19" s="364">
        <f>SUM(H19:K19)</f>
        <v>89.87100000000001</v>
      </c>
      <c r="M19" s="366">
        <f>IF(ISERROR(F19/L19-1),"         /0",(F19/L19-1))</f>
        <v>0.6088282093222506</v>
      </c>
      <c r="N19" s="362">
        <v>138.586</v>
      </c>
      <c r="O19" s="363">
        <v>16.072</v>
      </c>
      <c r="P19" s="364">
        <v>42.347</v>
      </c>
      <c r="Q19" s="363">
        <v>0</v>
      </c>
      <c r="R19" s="364">
        <f>SUM(N19:Q19)</f>
        <v>197.00500000000002</v>
      </c>
      <c r="S19" s="365">
        <f>R19/$R$9</f>
        <v>0.0018786535068898106</v>
      </c>
      <c r="T19" s="362">
        <v>122.752</v>
      </c>
      <c r="U19" s="363">
        <v>26.721</v>
      </c>
      <c r="V19" s="364"/>
      <c r="W19" s="363">
        <v>30.094</v>
      </c>
      <c r="X19" s="364">
        <f>SUM(T19:W19)</f>
        <v>179.56699999999998</v>
      </c>
      <c r="Y19" s="367">
        <f>IF(ISERROR(R19/X19-1),"         /0",IF(R19/X19&gt;5,"  *  ",(R19/X19-1)))</f>
        <v>0.09711138460853075</v>
      </c>
    </row>
    <row r="20" spans="1:25" ht="19.5" customHeight="1">
      <c r="A20" s="361" t="s">
        <v>314</v>
      </c>
      <c r="B20" s="362">
        <v>39.642</v>
      </c>
      <c r="C20" s="363">
        <v>8.194</v>
      </c>
      <c r="D20" s="364">
        <v>0</v>
      </c>
      <c r="E20" s="363">
        <v>78.708</v>
      </c>
      <c r="F20" s="364">
        <f t="shared" si="0"/>
        <v>126.54400000000001</v>
      </c>
      <c r="G20" s="365">
        <f t="shared" si="1"/>
        <v>0.0024655553093238885</v>
      </c>
      <c r="H20" s="362">
        <v>45.306</v>
      </c>
      <c r="I20" s="363">
        <v>7.713</v>
      </c>
      <c r="J20" s="364"/>
      <c r="K20" s="363">
        <v>155.032</v>
      </c>
      <c r="L20" s="364">
        <f t="shared" si="2"/>
        <v>208.05100000000002</v>
      </c>
      <c r="M20" s="366">
        <f t="shared" si="3"/>
        <v>-0.39176451927652356</v>
      </c>
      <c r="N20" s="362">
        <v>77.666</v>
      </c>
      <c r="O20" s="363">
        <v>12.648</v>
      </c>
      <c r="P20" s="364"/>
      <c r="Q20" s="363">
        <v>136.534</v>
      </c>
      <c r="R20" s="364">
        <f t="shared" si="4"/>
        <v>226.84799999999998</v>
      </c>
      <c r="S20" s="365">
        <f t="shared" si="5"/>
        <v>0.0021632384494349875</v>
      </c>
      <c r="T20" s="362">
        <v>96.65299999999999</v>
      </c>
      <c r="U20" s="363">
        <v>12.015</v>
      </c>
      <c r="V20" s="364"/>
      <c r="W20" s="363">
        <v>195.73000000000002</v>
      </c>
      <c r="X20" s="364">
        <f t="shared" si="6"/>
        <v>304.398</v>
      </c>
      <c r="Y20" s="367">
        <f t="shared" si="7"/>
        <v>-0.2547651430035678</v>
      </c>
    </row>
    <row r="21" spans="1:25" ht="19.5" customHeight="1" thickBot="1">
      <c r="A21" s="361" t="s">
        <v>277</v>
      </c>
      <c r="B21" s="362">
        <v>193.22699999999998</v>
      </c>
      <c r="C21" s="363">
        <v>21.990000000000002</v>
      </c>
      <c r="D21" s="364">
        <v>248.322</v>
      </c>
      <c r="E21" s="363">
        <v>15.368</v>
      </c>
      <c r="F21" s="364">
        <f t="shared" si="0"/>
        <v>478.907</v>
      </c>
      <c r="G21" s="365">
        <f t="shared" si="1"/>
        <v>0.009330918072151783</v>
      </c>
      <c r="H21" s="362">
        <v>140.002</v>
      </c>
      <c r="I21" s="363">
        <v>11.08</v>
      </c>
      <c r="J21" s="364">
        <v>52.528</v>
      </c>
      <c r="K21" s="363">
        <v>11.504</v>
      </c>
      <c r="L21" s="364">
        <f t="shared" si="2"/>
        <v>215.114</v>
      </c>
      <c r="M21" s="366">
        <f t="shared" si="3"/>
        <v>1.2262939650603863</v>
      </c>
      <c r="N21" s="362">
        <v>276.40700000000004</v>
      </c>
      <c r="O21" s="363">
        <v>46.211</v>
      </c>
      <c r="P21" s="364">
        <v>392.97599999999994</v>
      </c>
      <c r="Q21" s="363">
        <v>15.709</v>
      </c>
      <c r="R21" s="364">
        <f t="shared" si="4"/>
        <v>731.303</v>
      </c>
      <c r="S21" s="365">
        <f t="shared" si="5"/>
        <v>0.006973756734849568</v>
      </c>
      <c r="T21" s="362">
        <v>205.06600000000003</v>
      </c>
      <c r="U21" s="363">
        <v>17.366</v>
      </c>
      <c r="V21" s="364">
        <v>52.728</v>
      </c>
      <c r="W21" s="363">
        <v>28.189999999999998</v>
      </c>
      <c r="X21" s="364">
        <f t="shared" si="6"/>
        <v>303.35</v>
      </c>
      <c r="Y21" s="367">
        <f t="shared" si="7"/>
        <v>1.4107565518378111</v>
      </c>
    </row>
    <row r="22" spans="1:25" s="414" customFormat="1" ht="19.5" customHeight="1">
      <c r="A22" s="407" t="s">
        <v>52</v>
      </c>
      <c r="B22" s="408">
        <f>SUM(B23:B34)</f>
        <v>3369.941</v>
      </c>
      <c r="C22" s="409">
        <f>SUM(C23:C34)</f>
        <v>4485.543000000001</v>
      </c>
      <c r="D22" s="410">
        <f>SUM(D23:D34)</f>
        <v>413.33200000000005</v>
      </c>
      <c r="E22" s="409">
        <f>SUM(E23:E34)</f>
        <v>287.73</v>
      </c>
      <c r="F22" s="410">
        <f aca="true" t="shared" si="8" ref="F22:F63">SUM(B22:E22)</f>
        <v>8556.546</v>
      </c>
      <c r="G22" s="411">
        <f aca="true" t="shared" si="9" ref="G22:G63">F22/$F$9</f>
        <v>0.16671384988442028</v>
      </c>
      <c r="H22" s="408">
        <f>SUM(H23:H34)</f>
        <v>3409.1009999999997</v>
      </c>
      <c r="I22" s="409">
        <f>SUM(I23:I34)</f>
        <v>3494.745</v>
      </c>
      <c r="J22" s="410">
        <f>SUM(J23:J34)</f>
        <v>805.671</v>
      </c>
      <c r="K22" s="409">
        <f>SUM(K23:K34)</f>
        <v>266.93299999999994</v>
      </c>
      <c r="L22" s="410">
        <f aca="true" t="shared" si="10" ref="L22:L63">SUM(H22:K22)</f>
        <v>7976.45</v>
      </c>
      <c r="M22" s="412">
        <f t="shared" si="3"/>
        <v>0.07272608741984232</v>
      </c>
      <c r="N22" s="408">
        <f>SUM(N23:N34)</f>
        <v>6043.3730000000005</v>
      </c>
      <c r="O22" s="409">
        <f>SUM(O23:O34)</f>
        <v>8803.757</v>
      </c>
      <c r="P22" s="410">
        <f>SUM(P23:P34)</f>
        <v>775.31</v>
      </c>
      <c r="Q22" s="409">
        <f>SUM(Q23:Q34)</f>
        <v>689.458</v>
      </c>
      <c r="R22" s="410">
        <f aca="true" t="shared" si="11" ref="R22:R63">SUM(N22:Q22)</f>
        <v>16311.898000000001</v>
      </c>
      <c r="S22" s="411">
        <f aca="true" t="shared" si="12" ref="S22:S63">R22/$R$9</f>
        <v>0.1555514041863348</v>
      </c>
      <c r="T22" s="408">
        <f>SUM(T23:T34)</f>
        <v>6795.058000000001</v>
      </c>
      <c r="U22" s="409">
        <f>SUM(U23:U34)</f>
        <v>7184.890999999999</v>
      </c>
      <c r="V22" s="410">
        <f>SUM(V23:V34)</f>
        <v>1129.9019999999998</v>
      </c>
      <c r="W22" s="409">
        <f>SUM(W23:W34)</f>
        <v>550.726</v>
      </c>
      <c r="X22" s="410">
        <f aca="true" t="shared" si="13" ref="X22:X63">SUM(T22:W22)</f>
        <v>15660.577000000001</v>
      </c>
      <c r="Y22" s="413">
        <f aca="true" t="shared" si="14" ref="Y22:Y63">IF(ISERROR(R22/X22-1),"         /0",IF(R22/X22&gt;5,"  *  ",(R22/X22-1)))</f>
        <v>0.04158984691304801</v>
      </c>
    </row>
    <row r="23" spans="1:25" ht="19.5" customHeight="1">
      <c r="A23" s="354" t="s">
        <v>327</v>
      </c>
      <c r="B23" s="355">
        <v>405.55</v>
      </c>
      <c r="C23" s="356">
        <v>1131.101</v>
      </c>
      <c r="D23" s="357">
        <v>148.196</v>
      </c>
      <c r="E23" s="356">
        <v>120.64099999999999</v>
      </c>
      <c r="F23" s="357">
        <f t="shared" si="8"/>
        <v>1805.488</v>
      </c>
      <c r="G23" s="358">
        <f t="shared" si="9"/>
        <v>0.03517772888734803</v>
      </c>
      <c r="H23" s="355">
        <v>386.045</v>
      </c>
      <c r="I23" s="356">
        <v>814.41</v>
      </c>
      <c r="J23" s="357">
        <v>151.334</v>
      </c>
      <c r="K23" s="356">
        <v>0</v>
      </c>
      <c r="L23" s="357">
        <f t="shared" si="10"/>
        <v>1351.789</v>
      </c>
      <c r="M23" s="359">
        <f t="shared" si="3"/>
        <v>0.3356285633334788</v>
      </c>
      <c r="N23" s="355">
        <v>698.9069999999999</v>
      </c>
      <c r="O23" s="356">
        <v>2002.171</v>
      </c>
      <c r="P23" s="357">
        <v>252.251</v>
      </c>
      <c r="Q23" s="356">
        <v>517.5039999999999</v>
      </c>
      <c r="R23" s="357">
        <f t="shared" si="11"/>
        <v>3470.833</v>
      </c>
      <c r="S23" s="358">
        <f t="shared" si="12"/>
        <v>0.03309810709006818</v>
      </c>
      <c r="T23" s="375">
        <v>839.1890000000001</v>
      </c>
      <c r="U23" s="356">
        <v>1547.2779999999998</v>
      </c>
      <c r="V23" s="357">
        <v>249.25</v>
      </c>
      <c r="W23" s="356">
        <v>0.1</v>
      </c>
      <c r="X23" s="357">
        <f t="shared" si="13"/>
        <v>2635.8169999999996</v>
      </c>
      <c r="Y23" s="360">
        <f t="shared" si="14"/>
        <v>0.3167958928863426</v>
      </c>
    </row>
    <row r="24" spans="1:25" ht="19.5" customHeight="1">
      <c r="A24" s="361" t="s">
        <v>328</v>
      </c>
      <c r="B24" s="362">
        <v>578.733</v>
      </c>
      <c r="C24" s="363">
        <v>907.4479999999999</v>
      </c>
      <c r="D24" s="364">
        <v>0</v>
      </c>
      <c r="E24" s="363">
        <v>81.075</v>
      </c>
      <c r="F24" s="364">
        <f t="shared" si="8"/>
        <v>1567.2559999999999</v>
      </c>
      <c r="G24" s="365">
        <f t="shared" si="9"/>
        <v>0.03053606928712321</v>
      </c>
      <c r="H24" s="362">
        <v>688.241</v>
      </c>
      <c r="I24" s="363">
        <v>809.656</v>
      </c>
      <c r="J24" s="364">
        <v>204.511</v>
      </c>
      <c r="K24" s="363">
        <v>0</v>
      </c>
      <c r="L24" s="364">
        <f t="shared" si="10"/>
        <v>1702.408</v>
      </c>
      <c r="M24" s="366">
        <f t="shared" si="3"/>
        <v>-0.07938872467704572</v>
      </c>
      <c r="N24" s="362">
        <v>1064.636</v>
      </c>
      <c r="O24" s="363">
        <v>2047.3869999999997</v>
      </c>
      <c r="P24" s="364">
        <v>0</v>
      </c>
      <c r="Q24" s="363">
        <v>81.075</v>
      </c>
      <c r="R24" s="364">
        <f t="shared" si="11"/>
        <v>3193.0979999999995</v>
      </c>
      <c r="S24" s="365">
        <f t="shared" si="12"/>
        <v>0.03044960663710484</v>
      </c>
      <c r="T24" s="376">
        <v>1239.309</v>
      </c>
      <c r="U24" s="363">
        <v>1714.982</v>
      </c>
      <c r="V24" s="364">
        <v>338.03499999999997</v>
      </c>
      <c r="W24" s="363">
        <v>0</v>
      </c>
      <c r="X24" s="364">
        <f t="shared" si="13"/>
        <v>3292.326</v>
      </c>
      <c r="Y24" s="367">
        <f t="shared" si="14"/>
        <v>-0.030139178198027916</v>
      </c>
    </row>
    <row r="25" spans="1:25" ht="19.5" customHeight="1">
      <c r="A25" s="361" t="s">
        <v>326</v>
      </c>
      <c r="B25" s="362">
        <v>702.778</v>
      </c>
      <c r="C25" s="363">
        <v>441.35600000000005</v>
      </c>
      <c r="D25" s="364">
        <v>143.535</v>
      </c>
      <c r="E25" s="363">
        <v>13.565</v>
      </c>
      <c r="F25" s="364">
        <f t="shared" si="8"/>
        <v>1301.2340000000002</v>
      </c>
      <c r="G25" s="365">
        <f t="shared" si="9"/>
        <v>0.02535295547297984</v>
      </c>
      <c r="H25" s="362">
        <v>552.797</v>
      </c>
      <c r="I25" s="363">
        <v>284.689</v>
      </c>
      <c r="J25" s="364">
        <v>364.336</v>
      </c>
      <c r="K25" s="363">
        <v>14.176000000000002</v>
      </c>
      <c r="L25" s="364">
        <f t="shared" si="10"/>
        <v>1215.998</v>
      </c>
      <c r="M25" s="366">
        <f t="shared" si="3"/>
        <v>0.07009551002551007</v>
      </c>
      <c r="N25" s="362">
        <v>1281.811</v>
      </c>
      <c r="O25" s="363">
        <v>1075.3120000000001</v>
      </c>
      <c r="P25" s="364">
        <v>254.144</v>
      </c>
      <c r="Q25" s="363">
        <v>13.565</v>
      </c>
      <c r="R25" s="364">
        <f t="shared" si="11"/>
        <v>2624.832</v>
      </c>
      <c r="S25" s="365">
        <f t="shared" si="12"/>
        <v>0.025030582177084818</v>
      </c>
      <c r="T25" s="376">
        <v>1160.722</v>
      </c>
      <c r="U25" s="363">
        <v>924.2499999999998</v>
      </c>
      <c r="V25" s="364">
        <v>417.19399999999996</v>
      </c>
      <c r="W25" s="363">
        <v>73.387</v>
      </c>
      <c r="X25" s="364">
        <f t="shared" si="13"/>
        <v>2575.553</v>
      </c>
      <c r="Y25" s="367">
        <f t="shared" si="14"/>
        <v>0.019133366698336207</v>
      </c>
    </row>
    <row r="26" spans="1:25" ht="19.5" customHeight="1">
      <c r="A26" s="361" t="s">
        <v>330</v>
      </c>
      <c r="B26" s="362">
        <v>539.2760000000001</v>
      </c>
      <c r="C26" s="363">
        <v>397.395</v>
      </c>
      <c r="D26" s="364">
        <v>0</v>
      </c>
      <c r="E26" s="363">
        <v>0</v>
      </c>
      <c r="F26" s="364">
        <f t="shared" si="8"/>
        <v>936.671</v>
      </c>
      <c r="G26" s="365">
        <f t="shared" si="9"/>
        <v>0.018249890608323712</v>
      </c>
      <c r="H26" s="362">
        <v>596.436</v>
      </c>
      <c r="I26" s="363">
        <v>383.848</v>
      </c>
      <c r="J26" s="364">
        <v>0</v>
      </c>
      <c r="K26" s="363">
        <v>0</v>
      </c>
      <c r="L26" s="364">
        <f t="shared" si="10"/>
        <v>980.2840000000001</v>
      </c>
      <c r="M26" s="366">
        <f aca="true" t="shared" si="15" ref="M26:M43">IF(ISERROR(F26/L26-1),"         /0",(F26/L26-1))</f>
        <v>-0.044490168155351006</v>
      </c>
      <c r="N26" s="362">
        <v>923.0149999999999</v>
      </c>
      <c r="O26" s="363">
        <v>709.316</v>
      </c>
      <c r="P26" s="364"/>
      <c r="Q26" s="363">
        <v>0</v>
      </c>
      <c r="R26" s="364">
        <f t="shared" si="11"/>
        <v>1632.331</v>
      </c>
      <c r="S26" s="365">
        <f t="shared" si="12"/>
        <v>0.015566022981929144</v>
      </c>
      <c r="T26" s="376">
        <v>1026.2289999999998</v>
      </c>
      <c r="U26" s="363">
        <v>684.3149999999999</v>
      </c>
      <c r="V26" s="364">
        <v>0</v>
      </c>
      <c r="W26" s="363">
        <v>0</v>
      </c>
      <c r="X26" s="364">
        <f t="shared" si="13"/>
        <v>1710.5439999999999</v>
      </c>
      <c r="Y26" s="367">
        <f t="shared" si="14"/>
        <v>-0.04572405036058702</v>
      </c>
    </row>
    <row r="27" spans="1:25" ht="19.5" customHeight="1">
      <c r="A27" s="361" t="s">
        <v>331</v>
      </c>
      <c r="B27" s="362">
        <v>353.628</v>
      </c>
      <c r="C27" s="363">
        <v>235.909</v>
      </c>
      <c r="D27" s="364">
        <v>0</v>
      </c>
      <c r="E27" s="363">
        <v>3.442</v>
      </c>
      <c r="F27" s="364">
        <f t="shared" si="8"/>
        <v>592.979</v>
      </c>
      <c r="G27" s="365">
        <f t="shared" si="9"/>
        <v>0.011553471691803405</v>
      </c>
      <c r="H27" s="362">
        <v>419.508</v>
      </c>
      <c r="I27" s="363">
        <v>289.202</v>
      </c>
      <c r="J27" s="364">
        <v>0</v>
      </c>
      <c r="K27" s="363">
        <v>2.572</v>
      </c>
      <c r="L27" s="364">
        <f t="shared" si="10"/>
        <v>711.282</v>
      </c>
      <c r="M27" s="366">
        <f t="shared" si="15"/>
        <v>-0.16632362410408252</v>
      </c>
      <c r="N27" s="362">
        <v>564.71</v>
      </c>
      <c r="O27" s="363">
        <v>420.324</v>
      </c>
      <c r="P27" s="364"/>
      <c r="Q27" s="363">
        <v>3.442</v>
      </c>
      <c r="R27" s="364">
        <f t="shared" si="11"/>
        <v>988.4760000000001</v>
      </c>
      <c r="S27" s="365">
        <f t="shared" si="12"/>
        <v>0.009426176512659134</v>
      </c>
      <c r="T27" s="376">
        <v>882.5590000000001</v>
      </c>
      <c r="U27" s="363">
        <v>606.636</v>
      </c>
      <c r="V27" s="364">
        <v>0</v>
      </c>
      <c r="W27" s="363">
        <v>2.573</v>
      </c>
      <c r="X27" s="364">
        <f t="shared" si="13"/>
        <v>1491.7680000000003</v>
      </c>
      <c r="Y27" s="367">
        <f t="shared" si="14"/>
        <v>-0.33737953890953554</v>
      </c>
    </row>
    <row r="28" spans="1:25" ht="19.5" customHeight="1">
      <c r="A28" s="361" t="s">
        <v>420</v>
      </c>
      <c r="B28" s="362">
        <v>0</v>
      </c>
      <c r="C28" s="363">
        <v>473.10299999999995</v>
      </c>
      <c r="D28" s="364">
        <v>0</v>
      </c>
      <c r="E28" s="363">
        <v>0</v>
      </c>
      <c r="F28" s="364">
        <f>SUM(B28:E28)</f>
        <v>473.10299999999995</v>
      </c>
      <c r="G28" s="365">
        <f>F28/$F$9</f>
        <v>0.009217834219773829</v>
      </c>
      <c r="H28" s="362"/>
      <c r="I28" s="363">
        <v>190.988</v>
      </c>
      <c r="J28" s="364"/>
      <c r="K28" s="363">
        <v>172.992</v>
      </c>
      <c r="L28" s="364">
        <f>SUM(H28:K28)</f>
        <v>363.98</v>
      </c>
      <c r="M28" s="366">
        <f>IF(ISERROR(F28/L28-1),"         /0",(F28/L28-1))</f>
        <v>0.29980493433705124</v>
      </c>
      <c r="N28" s="362"/>
      <c r="O28" s="363">
        <v>923.901</v>
      </c>
      <c r="P28" s="364"/>
      <c r="Q28" s="363">
        <v>2.733</v>
      </c>
      <c r="R28" s="364">
        <f>SUM(N28:Q28)</f>
        <v>926.6339999999999</v>
      </c>
      <c r="S28" s="365">
        <f>R28/$R$9</f>
        <v>0.008836446860248889</v>
      </c>
      <c r="T28" s="376"/>
      <c r="U28" s="363">
        <v>442.99</v>
      </c>
      <c r="V28" s="364"/>
      <c r="W28" s="363">
        <v>314.08500000000004</v>
      </c>
      <c r="X28" s="364">
        <f>SUM(T28:W28)</f>
        <v>757.075</v>
      </c>
      <c r="Y28" s="367">
        <f>IF(ISERROR(R28/X28-1),"         /0",IF(R28/X28&gt;5,"  *  ",(R28/X28-1)))</f>
        <v>0.2239659214740941</v>
      </c>
    </row>
    <row r="29" spans="1:25" ht="19.5" customHeight="1">
      <c r="A29" s="361" t="s">
        <v>341</v>
      </c>
      <c r="B29" s="362">
        <v>314.356</v>
      </c>
      <c r="C29" s="363">
        <v>0</v>
      </c>
      <c r="D29" s="364">
        <v>0</v>
      </c>
      <c r="E29" s="363">
        <v>1.894</v>
      </c>
      <c r="F29" s="364">
        <f t="shared" si="8"/>
        <v>316.25</v>
      </c>
      <c r="G29" s="365">
        <f t="shared" si="9"/>
        <v>0.0061617450576374995</v>
      </c>
      <c r="H29" s="362">
        <v>294.622</v>
      </c>
      <c r="I29" s="363">
        <v>1.863</v>
      </c>
      <c r="J29" s="364">
        <v>0</v>
      </c>
      <c r="K29" s="363">
        <v>4.153</v>
      </c>
      <c r="L29" s="364">
        <f t="shared" si="10"/>
        <v>300.63800000000003</v>
      </c>
      <c r="M29" s="366">
        <f t="shared" si="15"/>
        <v>0.051929563129078815</v>
      </c>
      <c r="N29" s="362">
        <v>658.7239999999999</v>
      </c>
      <c r="O29" s="363">
        <v>0</v>
      </c>
      <c r="P29" s="364">
        <v>47.858</v>
      </c>
      <c r="Q29" s="363">
        <v>1.894</v>
      </c>
      <c r="R29" s="364">
        <f t="shared" si="11"/>
        <v>708.4759999999999</v>
      </c>
      <c r="S29" s="365">
        <f t="shared" si="12"/>
        <v>0.006756076860725693</v>
      </c>
      <c r="T29" s="376">
        <v>663.1179999999999</v>
      </c>
      <c r="U29" s="363">
        <v>2.569</v>
      </c>
      <c r="V29" s="364">
        <v>0</v>
      </c>
      <c r="W29" s="363">
        <v>4.153</v>
      </c>
      <c r="X29" s="364">
        <f t="shared" si="13"/>
        <v>669.8399999999999</v>
      </c>
      <c r="Y29" s="367">
        <f t="shared" si="14"/>
        <v>0.05767944583781204</v>
      </c>
    </row>
    <row r="30" spans="1:25" ht="19.5" customHeight="1">
      <c r="A30" s="361" t="s">
        <v>333</v>
      </c>
      <c r="B30" s="362">
        <v>51.641</v>
      </c>
      <c r="C30" s="363">
        <v>104.501</v>
      </c>
      <c r="D30" s="364">
        <v>121.215</v>
      </c>
      <c r="E30" s="363">
        <v>10.911999999999999</v>
      </c>
      <c r="F30" s="364">
        <f t="shared" si="8"/>
        <v>288.26899999999995</v>
      </c>
      <c r="G30" s="365">
        <f t="shared" si="9"/>
        <v>0.005616569441960803</v>
      </c>
      <c r="H30" s="362">
        <v>9.83</v>
      </c>
      <c r="I30" s="363">
        <v>0.031</v>
      </c>
      <c r="J30" s="364">
        <v>7.247</v>
      </c>
      <c r="K30" s="363">
        <v>0</v>
      </c>
      <c r="L30" s="364">
        <f t="shared" si="10"/>
        <v>17.108</v>
      </c>
      <c r="M30" s="367" t="str">
        <f>IF(ISERROR(F30/L30-1),"         /0",IF(F30/L30&gt;5,"  *  ",(F30/L30-1)))</f>
        <v>  *  </v>
      </c>
      <c r="N30" s="362">
        <v>92.007</v>
      </c>
      <c r="O30" s="363">
        <v>169.028</v>
      </c>
      <c r="P30" s="364">
        <v>208.325</v>
      </c>
      <c r="Q30" s="363">
        <v>11.011999999999999</v>
      </c>
      <c r="R30" s="364">
        <f t="shared" si="11"/>
        <v>480.37199999999996</v>
      </c>
      <c r="S30" s="365">
        <f t="shared" si="12"/>
        <v>0.004580861107137748</v>
      </c>
      <c r="T30" s="376">
        <v>17.878999999999998</v>
      </c>
      <c r="U30" s="363">
        <v>0.031</v>
      </c>
      <c r="V30" s="364">
        <v>7.247</v>
      </c>
      <c r="W30" s="363">
        <v>0</v>
      </c>
      <c r="X30" s="364">
        <f t="shared" si="13"/>
        <v>25.156999999999996</v>
      </c>
      <c r="Y30" s="367" t="str">
        <f t="shared" si="14"/>
        <v>  *  </v>
      </c>
    </row>
    <row r="31" spans="1:25" ht="19.5" customHeight="1">
      <c r="A31" s="361" t="s">
        <v>332</v>
      </c>
      <c r="B31" s="362">
        <v>232.019</v>
      </c>
      <c r="C31" s="363">
        <v>12.119</v>
      </c>
      <c r="D31" s="364">
        <v>0</v>
      </c>
      <c r="E31" s="363">
        <v>0</v>
      </c>
      <c r="F31" s="364">
        <f t="shared" si="8"/>
        <v>244.138</v>
      </c>
      <c r="G31" s="365">
        <f t="shared" si="9"/>
        <v>0.004756730798044281</v>
      </c>
      <c r="H31" s="362">
        <v>110.459</v>
      </c>
      <c r="I31" s="363">
        <v>10.121</v>
      </c>
      <c r="J31" s="364"/>
      <c r="K31" s="363">
        <v>18.493000000000002</v>
      </c>
      <c r="L31" s="364">
        <f t="shared" si="10"/>
        <v>139.073</v>
      </c>
      <c r="M31" s="366">
        <f t="shared" si="15"/>
        <v>0.7554665535366318</v>
      </c>
      <c r="N31" s="362">
        <v>386.662</v>
      </c>
      <c r="O31" s="363">
        <v>33.808</v>
      </c>
      <c r="P31" s="364">
        <v>0</v>
      </c>
      <c r="Q31" s="363">
        <v>0</v>
      </c>
      <c r="R31" s="364">
        <f t="shared" si="11"/>
        <v>420.46999999999997</v>
      </c>
      <c r="S31" s="365">
        <f t="shared" si="12"/>
        <v>0.004009631430887331</v>
      </c>
      <c r="T31" s="376">
        <v>170.889</v>
      </c>
      <c r="U31" s="363">
        <v>30.227000000000004</v>
      </c>
      <c r="V31" s="364">
        <v>38.397</v>
      </c>
      <c r="W31" s="363">
        <v>18.493000000000002</v>
      </c>
      <c r="X31" s="364">
        <f t="shared" si="13"/>
        <v>258.00600000000003</v>
      </c>
      <c r="Y31" s="367">
        <f t="shared" si="14"/>
        <v>0.6296907823849054</v>
      </c>
    </row>
    <row r="32" spans="1:25" ht="19.5" customHeight="1">
      <c r="A32" s="361" t="s">
        <v>344</v>
      </c>
      <c r="B32" s="362">
        <v>54.9</v>
      </c>
      <c r="C32" s="363">
        <v>186.381</v>
      </c>
      <c r="D32" s="364">
        <v>0</v>
      </c>
      <c r="E32" s="363">
        <v>0</v>
      </c>
      <c r="F32" s="364">
        <f t="shared" si="8"/>
        <v>241.281</v>
      </c>
      <c r="G32" s="365">
        <f t="shared" si="9"/>
        <v>0.004701065641903031</v>
      </c>
      <c r="H32" s="362">
        <v>94.322</v>
      </c>
      <c r="I32" s="363">
        <v>142.84</v>
      </c>
      <c r="J32" s="364">
        <v>0</v>
      </c>
      <c r="K32" s="363"/>
      <c r="L32" s="364">
        <f t="shared" si="10"/>
        <v>237.162</v>
      </c>
      <c r="M32" s="366">
        <f t="shared" si="15"/>
        <v>0.017367875123333487</v>
      </c>
      <c r="N32" s="362">
        <v>69.35</v>
      </c>
      <c r="O32" s="363">
        <v>348.719</v>
      </c>
      <c r="P32" s="364">
        <v>0.685</v>
      </c>
      <c r="Q32" s="363">
        <v>2.032</v>
      </c>
      <c r="R32" s="364">
        <f t="shared" si="11"/>
        <v>420.78599999999994</v>
      </c>
      <c r="S32" s="365">
        <f t="shared" si="12"/>
        <v>0.004012644829065941</v>
      </c>
      <c r="T32" s="376">
        <v>117.75999999999999</v>
      </c>
      <c r="U32" s="363">
        <v>220.09700000000004</v>
      </c>
      <c r="V32" s="364">
        <v>0</v>
      </c>
      <c r="W32" s="363"/>
      <c r="X32" s="364">
        <f t="shared" si="13"/>
        <v>337.857</v>
      </c>
      <c r="Y32" s="367">
        <f t="shared" si="14"/>
        <v>0.24545591774034548</v>
      </c>
    </row>
    <row r="33" spans="1:25" ht="19.5" customHeight="1">
      <c r="A33" s="361" t="s">
        <v>329</v>
      </c>
      <c r="B33" s="362">
        <v>25.947</v>
      </c>
      <c r="C33" s="363">
        <v>207.377</v>
      </c>
      <c r="D33" s="364">
        <v>0.386</v>
      </c>
      <c r="E33" s="363">
        <v>3.763</v>
      </c>
      <c r="F33" s="364">
        <f t="shared" si="8"/>
        <v>237.473</v>
      </c>
      <c r="G33" s="365">
        <f t="shared" si="9"/>
        <v>0.0046268714120864815</v>
      </c>
      <c r="H33" s="362">
        <v>28.516</v>
      </c>
      <c r="I33" s="363">
        <v>105.57100000000001</v>
      </c>
      <c r="J33" s="364">
        <v>0.57</v>
      </c>
      <c r="K33" s="363">
        <v>0.5</v>
      </c>
      <c r="L33" s="364">
        <f t="shared" si="10"/>
        <v>135.157</v>
      </c>
      <c r="M33" s="366">
        <f t="shared" si="15"/>
        <v>0.7570159148249813</v>
      </c>
      <c r="N33" s="362">
        <v>59.929</v>
      </c>
      <c r="O33" s="363">
        <v>300.514</v>
      </c>
      <c r="P33" s="364">
        <v>12.046999999999999</v>
      </c>
      <c r="Q33" s="363">
        <v>3.763</v>
      </c>
      <c r="R33" s="364">
        <f t="shared" si="11"/>
        <v>376.253</v>
      </c>
      <c r="S33" s="365">
        <f t="shared" si="12"/>
        <v>0.0035879750154961133</v>
      </c>
      <c r="T33" s="376">
        <v>60.674</v>
      </c>
      <c r="U33" s="363">
        <v>187.02100000000002</v>
      </c>
      <c r="V33" s="364">
        <v>2.036</v>
      </c>
      <c r="W33" s="363">
        <v>2.758</v>
      </c>
      <c r="X33" s="364">
        <f t="shared" si="13"/>
        <v>252.48900000000003</v>
      </c>
      <c r="Y33" s="367">
        <f t="shared" si="14"/>
        <v>0.49017580963923146</v>
      </c>
    </row>
    <row r="34" spans="1:25" ht="19.5" customHeight="1" thickBot="1">
      <c r="A34" s="361" t="s">
        <v>277</v>
      </c>
      <c r="B34" s="362">
        <v>111.113</v>
      </c>
      <c r="C34" s="363">
        <v>388.85299999999995</v>
      </c>
      <c r="D34" s="364">
        <v>0</v>
      </c>
      <c r="E34" s="363">
        <v>52.438</v>
      </c>
      <c r="F34" s="364">
        <f t="shared" si="8"/>
        <v>552.404</v>
      </c>
      <c r="G34" s="365">
        <f t="shared" si="9"/>
        <v>0.010762917365436159</v>
      </c>
      <c r="H34" s="362">
        <v>228.32500000000002</v>
      </c>
      <c r="I34" s="363">
        <v>461.526</v>
      </c>
      <c r="J34" s="364">
        <v>77.673</v>
      </c>
      <c r="K34" s="363">
        <v>54.04699999999999</v>
      </c>
      <c r="L34" s="364">
        <f t="shared" si="10"/>
        <v>821.571</v>
      </c>
      <c r="M34" s="366">
        <f>IF(ISERROR(F34/L34-1),"         /0",(F34/L34-1))</f>
        <v>-0.3276247579332766</v>
      </c>
      <c r="N34" s="362">
        <v>243.622</v>
      </c>
      <c r="O34" s="363">
        <v>773.2769999999999</v>
      </c>
      <c r="P34" s="364">
        <v>0</v>
      </c>
      <c r="Q34" s="363">
        <v>52.438</v>
      </c>
      <c r="R34" s="364">
        <f t="shared" si="11"/>
        <v>1069.337</v>
      </c>
      <c r="S34" s="365">
        <f t="shared" si="12"/>
        <v>0.010197272683926952</v>
      </c>
      <c r="T34" s="376">
        <v>616.73</v>
      </c>
      <c r="U34" s="363">
        <v>824.495</v>
      </c>
      <c r="V34" s="364">
        <v>77.743</v>
      </c>
      <c r="W34" s="363">
        <v>135.177</v>
      </c>
      <c r="X34" s="364">
        <f t="shared" si="13"/>
        <v>1654.1449999999998</v>
      </c>
      <c r="Y34" s="367">
        <f t="shared" si="14"/>
        <v>-0.3535409531812507</v>
      </c>
    </row>
    <row r="35" spans="1:25" s="414" customFormat="1" ht="19.5" customHeight="1">
      <c r="A35" s="407" t="s">
        <v>51</v>
      </c>
      <c r="B35" s="408">
        <f>SUM(B36:B45)</f>
        <v>3169.8890000000006</v>
      </c>
      <c r="C35" s="409">
        <f>SUM(C36:C45)</f>
        <v>2561.017</v>
      </c>
      <c r="D35" s="410">
        <f>SUM(D36:D45)</f>
        <v>259.231</v>
      </c>
      <c r="E35" s="409">
        <f>SUM(E36:E45)</f>
        <v>0</v>
      </c>
      <c r="F35" s="410">
        <f t="shared" si="8"/>
        <v>5990.137000000001</v>
      </c>
      <c r="G35" s="411">
        <f t="shared" si="9"/>
        <v>0.11671050451959374</v>
      </c>
      <c r="H35" s="408">
        <f>SUM(H36:H45)</f>
        <v>2928.7000000000007</v>
      </c>
      <c r="I35" s="415">
        <f>SUM(I36:I45)</f>
        <v>2592.628</v>
      </c>
      <c r="J35" s="410">
        <f>SUM(J36:J45)</f>
        <v>554.135</v>
      </c>
      <c r="K35" s="409">
        <f>SUM(K36:K45)</f>
        <v>544.258</v>
      </c>
      <c r="L35" s="410">
        <f t="shared" si="10"/>
        <v>6619.721000000001</v>
      </c>
      <c r="M35" s="412">
        <f t="shared" si="15"/>
        <v>-0.0951073315627653</v>
      </c>
      <c r="N35" s="408">
        <f>SUM(N36:N45)</f>
        <v>5943.455999999999</v>
      </c>
      <c r="O35" s="409">
        <f>SUM(O36:O45)</f>
        <v>4868.674</v>
      </c>
      <c r="P35" s="410">
        <f>SUM(P36:P45)</f>
        <v>259.231</v>
      </c>
      <c r="Q35" s="409">
        <f>SUM(Q36:Q45)</f>
        <v>0.5</v>
      </c>
      <c r="R35" s="410">
        <f t="shared" si="11"/>
        <v>11071.860999999999</v>
      </c>
      <c r="S35" s="411">
        <f t="shared" si="12"/>
        <v>0.10558204357984072</v>
      </c>
      <c r="T35" s="408">
        <f>SUM(T36:T45)</f>
        <v>5733.665999999999</v>
      </c>
      <c r="U35" s="409">
        <f>SUM(U36:U45)</f>
        <v>5026.285000000001</v>
      </c>
      <c r="V35" s="410">
        <f>SUM(V36:V45)</f>
        <v>943.506</v>
      </c>
      <c r="W35" s="409">
        <f>SUM(W36:W45)</f>
        <v>844.745</v>
      </c>
      <c r="X35" s="410">
        <f t="shared" si="13"/>
        <v>12548.202000000001</v>
      </c>
      <c r="Y35" s="413">
        <f t="shared" si="14"/>
        <v>-0.11765358893648681</v>
      </c>
    </row>
    <row r="36" spans="1:25" ht="19.5" customHeight="1">
      <c r="A36" s="354" t="s">
        <v>347</v>
      </c>
      <c r="B36" s="355">
        <v>688.866</v>
      </c>
      <c r="C36" s="356">
        <v>890.5740000000001</v>
      </c>
      <c r="D36" s="357">
        <v>0</v>
      </c>
      <c r="E36" s="356">
        <v>0</v>
      </c>
      <c r="F36" s="357">
        <f t="shared" si="8"/>
        <v>1579.44</v>
      </c>
      <c r="G36" s="358">
        <f t="shared" si="9"/>
        <v>0.03077345964849003</v>
      </c>
      <c r="H36" s="355">
        <v>580.446</v>
      </c>
      <c r="I36" s="378">
        <v>1031.717</v>
      </c>
      <c r="J36" s="357">
        <v>0</v>
      </c>
      <c r="K36" s="356">
        <v>0</v>
      </c>
      <c r="L36" s="357">
        <f t="shared" si="10"/>
        <v>1612.163</v>
      </c>
      <c r="M36" s="359">
        <f t="shared" si="15"/>
        <v>-0.02029757536923993</v>
      </c>
      <c r="N36" s="355">
        <v>1411.8439999999998</v>
      </c>
      <c r="O36" s="356">
        <v>1660.595</v>
      </c>
      <c r="P36" s="357">
        <v>0</v>
      </c>
      <c r="Q36" s="356">
        <v>0</v>
      </c>
      <c r="R36" s="357">
        <f t="shared" si="11"/>
        <v>3072.439</v>
      </c>
      <c r="S36" s="358">
        <f t="shared" si="12"/>
        <v>0.029298993944595425</v>
      </c>
      <c r="T36" s="355">
        <v>1274.1299999999999</v>
      </c>
      <c r="U36" s="356">
        <v>1986.461</v>
      </c>
      <c r="V36" s="357">
        <v>0</v>
      </c>
      <c r="W36" s="356">
        <v>0</v>
      </c>
      <c r="X36" s="357">
        <f t="shared" si="13"/>
        <v>3260.591</v>
      </c>
      <c r="Y36" s="360">
        <f t="shared" si="14"/>
        <v>-0.05770487620189102</v>
      </c>
    </row>
    <row r="37" spans="1:25" ht="19.5" customHeight="1">
      <c r="A37" s="361" t="s">
        <v>354</v>
      </c>
      <c r="B37" s="362">
        <v>893.1519999999999</v>
      </c>
      <c r="C37" s="363">
        <v>429.79100000000005</v>
      </c>
      <c r="D37" s="364">
        <v>0</v>
      </c>
      <c r="E37" s="363">
        <v>0</v>
      </c>
      <c r="F37" s="364">
        <f t="shared" si="8"/>
        <v>1322.943</v>
      </c>
      <c r="G37" s="365">
        <f t="shared" si="9"/>
        <v>0.025775928827782218</v>
      </c>
      <c r="H37" s="362">
        <v>866.7819999999999</v>
      </c>
      <c r="I37" s="381">
        <v>489.855</v>
      </c>
      <c r="J37" s="364">
        <v>554.135</v>
      </c>
      <c r="K37" s="363"/>
      <c r="L37" s="364">
        <f t="shared" si="10"/>
        <v>1910.772</v>
      </c>
      <c r="M37" s="366">
        <f t="shared" si="15"/>
        <v>-0.3076395299910193</v>
      </c>
      <c r="N37" s="362">
        <v>1691.049</v>
      </c>
      <c r="O37" s="363">
        <v>814.894</v>
      </c>
      <c r="P37" s="364"/>
      <c r="Q37" s="363"/>
      <c r="R37" s="364">
        <f t="shared" si="11"/>
        <v>2505.943</v>
      </c>
      <c r="S37" s="365">
        <f t="shared" si="12"/>
        <v>0.023896848328803698</v>
      </c>
      <c r="T37" s="362">
        <v>1754.456</v>
      </c>
      <c r="U37" s="363">
        <v>876.4780000000001</v>
      </c>
      <c r="V37" s="364">
        <v>943.506</v>
      </c>
      <c r="W37" s="363"/>
      <c r="X37" s="364">
        <f t="shared" si="13"/>
        <v>3574.44</v>
      </c>
      <c r="Y37" s="367">
        <f t="shared" si="14"/>
        <v>-0.2989271046653461</v>
      </c>
    </row>
    <row r="38" spans="1:25" ht="19.5" customHeight="1">
      <c r="A38" s="361" t="s">
        <v>421</v>
      </c>
      <c r="B38" s="362">
        <v>956.499</v>
      </c>
      <c r="C38" s="363">
        <v>61.182</v>
      </c>
      <c r="D38" s="364">
        <v>0</v>
      </c>
      <c r="E38" s="363">
        <v>0</v>
      </c>
      <c r="F38" s="364">
        <f t="shared" si="8"/>
        <v>1017.681</v>
      </c>
      <c r="G38" s="365">
        <f t="shared" si="9"/>
        <v>0.01982827153202083</v>
      </c>
      <c r="H38" s="362">
        <v>1034.291</v>
      </c>
      <c r="I38" s="381">
        <v>39.02</v>
      </c>
      <c r="J38" s="364"/>
      <c r="K38" s="363"/>
      <c r="L38" s="364">
        <f t="shared" si="10"/>
        <v>1073.311</v>
      </c>
      <c r="M38" s="366">
        <f t="shared" si="15"/>
        <v>-0.051830271002533124</v>
      </c>
      <c r="N38" s="362">
        <v>1636.068</v>
      </c>
      <c r="O38" s="363">
        <v>119.682</v>
      </c>
      <c r="P38" s="364"/>
      <c r="Q38" s="363"/>
      <c r="R38" s="364">
        <f t="shared" si="11"/>
        <v>1755.75</v>
      </c>
      <c r="S38" s="365">
        <f t="shared" si="12"/>
        <v>0.016742955228150478</v>
      </c>
      <c r="T38" s="362">
        <v>1800.676</v>
      </c>
      <c r="U38" s="363">
        <v>77.759</v>
      </c>
      <c r="V38" s="364"/>
      <c r="W38" s="363"/>
      <c r="X38" s="364">
        <f t="shared" si="13"/>
        <v>1878.435</v>
      </c>
      <c r="Y38" s="367">
        <f t="shared" si="14"/>
        <v>-0.06531234777886907</v>
      </c>
    </row>
    <row r="39" spans="1:25" ht="19.5" customHeight="1">
      <c r="A39" s="361" t="s">
        <v>353</v>
      </c>
      <c r="B39" s="362">
        <v>167.36399999999998</v>
      </c>
      <c r="C39" s="363">
        <v>273.86899999999997</v>
      </c>
      <c r="D39" s="364">
        <v>0</v>
      </c>
      <c r="E39" s="363">
        <v>0</v>
      </c>
      <c r="F39" s="364">
        <f t="shared" si="8"/>
        <v>441.23299999999995</v>
      </c>
      <c r="G39" s="365">
        <f t="shared" si="9"/>
        <v>0.008596886188194677</v>
      </c>
      <c r="H39" s="362">
        <v>96.329</v>
      </c>
      <c r="I39" s="381">
        <v>174.913</v>
      </c>
      <c r="J39" s="364"/>
      <c r="K39" s="363">
        <v>544.258</v>
      </c>
      <c r="L39" s="364">
        <f t="shared" si="10"/>
        <v>815.5</v>
      </c>
      <c r="M39" s="366">
        <f t="shared" si="15"/>
        <v>-0.45894175352544453</v>
      </c>
      <c r="N39" s="362">
        <v>291.427</v>
      </c>
      <c r="O39" s="363">
        <v>526.414</v>
      </c>
      <c r="P39" s="364"/>
      <c r="Q39" s="363"/>
      <c r="R39" s="364">
        <f t="shared" si="11"/>
        <v>817.841</v>
      </c>
      <c r="S39" s="365">
        <f t="shared" si="12"/>
        <v>0.0077989891765603385</v>
      </c>
      <c r="T39" s="362">
        <v>170.181</v>
      </c>
      <c r="U39" s="363">
        <v>393.243</v>
      </c>
      <c r="V39" s="364"/>
      <c r="W39" s="363">
        <v>844.645</v>
      </c>
      <c r="X39" s="364">
        <f t="shared" si="13"/>
        <v>1408.069</v>
      </c>
      <c r="Y39" s="367">
        <f t="shared" si="14"/>
        <v>-0.41917548074703725</v>
      </c>
    </row>
    <row r="40" spans="1:25" ht="19.5" customHeight="1">
      <c r="A40" s="361" t="s">
        <v>351</v>
      </c>
      <c r="B40" s="362">
        <v>150.382</v>
      </c>
      <c r="C40" s="363">
        <v>220.483</v>
      </c>
      <c r="D40" s="364">
        <v>0</v>
      </c>
      <c r="E40" s="363">
        <v>0</v>
      </c>
      <c r="F40" s="364">
        <f>SUM(B40:E40)</f>
        <v>370.865</v>
      </c>
      <c r="G40" s="365">
        <f>F40/$F$9</f>
        <v>0.007225851638895593</v>
      </c>
      <c r="H40" s="362">
        <v>117.965</v>
      </c>
      <c r="I40" s="381">
        <v>249.534</v>
      </c>
      <c r="J40" s="364">
        <v>0</v>
      </c>
      <c r="K40" s="363">
        <v>0</v>
      </c>
      <c r="L40" s="364">
        <f>SUM(H40:K40)</f>
        <v>367.499</v>
      </c>
      <c r="M40" s="366">
        <f>IF(ISERROR(F40/L40-1),"         /0",(F40/L40-1))</f>
        <v>0.009159208596486001</v>
      </c>
      <c r="N40" s="362">
        <v>308.969</v>
      </c>
      <c r="O40" s="363">
        <v>401.51300000000003</v>
      </c>
      <c r="P40" s="364">
        <v>0</v>
      </c>
      <c r="Q40" s="363">
        <v>0</v>
      </c>
      <c r="R40" s="364">
        <f>SUM(N40:Q40)</f>
        <v>710.482</v>
      </c>
      <c r="S40" s="365">
        <f>R40/$R$9</f>
        <v>0.00677520621751776</v>
      </c>
      <c r="T40" s="362">
        <v>294.90600000000006</v>
      </c>
      <c r="U40" s="363">
        <v>510.32</v>
      </c>
      <c r="V40" s="364">
        <v>0</v>
      </c>
      <c r="W40" s="363">
        <v>0</v>
      </c>
      <c r="X40" s="364">
        <f>SUM(T40:W40)</f>
        <v>805.2260000000001</v>
      </c>
      <c r="Y40" s="367">
        <f>IF(ISERROR(R40/X40-1),"         /0",IF(R40/X40&gt;5,"  *  ",(R40/X40-1)))</f>
        <v>-0.11766137705439239</v>
      </c>
    </row>
    <row r="41" spans="1:25" ht="19.5" customHeight="1">
      <c r="A41" s="361" t="s">
        <v>349</v>
      </c>
      <c r="B41" s="362">
        <v>91.887</v>
      </c>
      <c r="C41" s="363">
        <v>213.387</v>
      </c>
      <c r="D41" s="364">
        <v>0</v>
      </c>
      <c r="E41" s="363">
        <v>0</v>
      </c>
      <c r="F41" s="364">
        <f>SUM(B41:E41)</f>
        <v>305.274</v>
      </c>
      <c r="G41" s="365">
        <f>F41/$F$9</f>
        <v>0.0059478911011074465</v>
      </c>
      <c r="H41" s="362">
        <v>38.968999999999994</v>
      </c>
      <c r="I41" s="381">
        <v>225.984</v>
      </c>
      <c r="J41" s="364">
        <v>0</v>
      </c>
      <c r="K41" s="363">
        <v>0</v>
      </c>
      <c r="L41" s="364">
        <f>SUM(H41:K41)</f>
        <v>264.953</v>
      </c>
      <c r="M41" s="366">
        <f>IF(ISERROR(F41/L41-1),"         /0",(F41/L41-1))</f>
        <v>0.15218170769910144</v>
      </c>
      <c r="N41" s="362">
        <v>208.382</v>
      </c>
      <c r="O41" s="363">
        <v>383.44100000000003</v>
      </c>
      <c r="P41" s="364">
        <v>0</v>
      </c>
      <c r="Q41" s="363">
        <v>0.5</v>
      </c>
      <c r="R41" s="364">
        <f>SUM(N41:Q41)</f>
        <v>592.3230000000001</v>
      </c>
      <c r="S41" s="365">
        <f>R41/$R$9</f>
        <v>0.005648433700472036</v>
      </c>
      <c r="T41" s="362">
        <v>109.634</v>
      </c>
      <c r="U41" s="363">
        <v>493.485</v>
      </c>
      <c r="V41" s="364">
        <v>0</v>
      </c>
      <c r="W41" s="363">
        <v>0</v>
      </c>
      <c r="X41" s="364">
        <f>SUM(T41:W41)</f>
        <v>603.119</v>
      </c>
      <c r="Y41" s="367">
        <f>IF(ISERROR(R41/X41-1),"         /0",IF(R41/X41&gt;5,"  *  ",(R41/X41-1)))</f>
        <v>-0.017900281702284193</v>
      </c>
    </row>
    <row r="42" spans="1:25" ht="19.5" customHeight="1">
      <c r="A42" s="361" t="s">
        <v>352</v>
      </c>
      <c r="B42" s="362">
        <v>40.673</v>
      </c>
      <c r="C42" s="363">
        <v>222.64000000000001</v>
      </c>
      <c r="D42" s="364">
        <v>0</v>
      </c>
      <c r="E42" s="363">
        <v>0</v>
      </c>
      <c r="F42" s="364">
        <f>SUM(B42:E42)</f>
        <v>263.313</v>
      </c>
      <c r="G42" s="365">
        <f>F42/$F$9</f>
        <v>0.0051303322572702065</v>
      </c>
      <c r="H42" s="362">
        <v>7.626</v>
      </c>
      <c r="I42" s="381">
        <v>205.047</v>
      </c>
      <c r="J42" s="364"/>
      <c r="K42" s="363"/>
      <c r="L42" s="364">
        <f>SUM(H42:K42)</f>
        <v>212.673</v>
      </c>
      <c r="M42" s="366">
        <f>IF(ISERROR(F42/L42-1),"         /0",(F42/L42-1))</f>
        <v>0.23811203114640778</v>
      </c>
      <c r="N42" s="362">
        <v>70.589</v>
      </c>
      <c r="O42" s="363">
        <v>481.639</v>
      </c>
      <c r="P42" s="364"/>
      <c r="Q42" s="363"/>
      <c r="R42" s="364">
        <f>SUM(N42:Q42)</f>
        <v>552.2280000000001</v>
      </c>
      <c r="S42" s="365">
        <f>R42/$R$9</f>
        <v>0.005266084966385353</v>
      </c>
      <c r="T42" s="362">
        <v>21.367</v>
      </c>
      <c r="U42" s="363">
        <v>465.46000000000004</v>
      </c>
      <c r="V42" s="364"/>
      <c r="W42" s="363"/>
      <c r="X42" s="364">
        <f>SUM(T42:W42)</f>
        <v>486.82700000000006</v>
      </c>
      <c r="Y42" s="367">
        <f>IF(ISERROR(R42/X42-1),"         /0",IF(R42/X42&gt;5,"  *  ",(R42/X42-1)))</f>
        <v>0.13434135740211617</v>
      </c>
    </row>
    <row r="43" spans="1:25" ht="19.5" customHeight="1">
      <c r="A43" s="361" t="s">
        <v>355</v>
      </c>
      <c r="B43" s="362">
        <v>23.697</v>
      </c>
      <c r="C43" s="363">
        <v>117.052</v>
      </c>
      <c r="D43" s="364">
        <v>0</v>
      </c>
      <c r="E43" s="363">
        <v>0</v>
      </c>
      <c r="F43" s="364">
        <f t="shared" si="8"/>
        <v>140.749</v>
      </c>
      <c r="G43" s="365">
        <f t="shared" si="9"/>
        <v>0.0027423223877230682</v>
      </c>
      <c r="H43" s="362">
        <v>0</v>
      </c>
      <c r="I43" s="381">
        <v>0</v>
      </c>
      <c r="J43" s="364"/>
      <c r="K43" s="363"/>
      <c r="L43" s="364">
        <f t="shared" si="10"/>
        <v>0</v>
      </c>
      <c r="M43" s="366" t="str">
        <f t="shared" si="15"/>
        <v>         /0</v>
      </c>
      <c r="N43" s="362">
        <v>50.134</v>
      </c>
      <c r="O43" s="363">
        <v>230.572</v>
      </c>
      <c r="P43" s="364">
        <v>0</v>
      </c>
      <c r="Q43" s="363"/>
      <c r="R43" s="364">
        <f t="shared" si="11"/>
        <v>280.706</v>
      </c>
      <c r="S43" s="365">
        <f t="shared" si="12"/>
        <v>0.0026768321174843843</v>
      </c>
      <c r="T43" s="362">
        <v>0</v>
      </c>
      <c r="U43" s="363">
        <v>0</v>
      </c>
      <c r="V43" s="364"/>
      <c r="W43" s="363"/>
      <c r="X43" s="364">
        <f t="shared" si="13"/>
        <v>0</v>
      </c>
      <c r="Y43" s="367" t="str">
        <f t="shared" si="14"/>
        <v>         /0</v>
      </c>
    </row>
    <row r="44" spans="1:25" ht="19.5" customHeight="1">
      <c r="A44" s="361" t="s">
        <v>350</v>
      </c>
      <c r="B44" s="362">
        <v>25.902</v>
      </c>
      <c r="C44" s="363">
        <v>81.31899999999999</v>
      </c>
      <c r="D44" s="364">
        <v>0</v>
      </c>
      <c r="E44" s="363">
        <v>0</v>
      </c>
      <c r="F44" s="364">
        <f t="shared" si="8"/>
        <v>107.22099999999999</v>
      </c>
      <c r="G44" s="365">
        <f t="shared" si="9"/>
        <v>0.002089070250829882</v>
      </c>
      <c r="H44" s="362">
        <v>12.648</v>
      </c>
      <c r="I44" s="381">
        <v>93.174</v>
      </c>
      <c r="J44" s="364"/>
      <c r="K44" s="363">
        <v>0</v>
      </c>
      <c r="L44" s="364">
        <f t="shared" si="10"/>
        <v>105.822</v>
      </c>
      <c r="M44" s="366" t="s">
        <v>43</v>
      </c>
      <c r="N44" s="362">
        <v>55.329</v>
      </c>
      <c r="O44" s="363">
        <v>146.409</v>
      </c>
      <c r="P44" s="364">
        <v>0</v>
      </c>
      <c r="Q44" s="363"/>
      <c r="R44" s="364">
        <f t="shared" si="11"/>
        <v>201.738</v>
      </c>
      <c r="S44" s="365">
        <f t="shared" si="12"/>
        <v>0.001923787727077671</v>
      </c>
      <c r="T44" s="362">
        <v>26.171</v>
      </c>
      <c r="U44" s="363">
        <v>126.13499999999999</v>
      </c>
      <c r="V44" s="364"/>
      <c r="W44" s="363">
        <v>0</v>
      </c>
      <c r="X44" s="364">
        <f t="shared" si="13"/>
        <v>152.30599999999998</v>
      </c>
      <c r="Y44" s="367">
        <f t="shared" si="14"/>
        <v>0.3245571415439972</v>
      </c>
    </row>
    <row r="45" spans="1:25" ht="19.5" customHeight="1" thickBot="1">
      <c r="A45" s="361" t="s">
        <v>277</v>
      </c>
      <c r="B45" s="362">
        <v>131.46699999999998</v>
      </c>
      <c r="C45" s="363">
        <v>50.72</v>
      </c>
      <c r="D45" s="364">
        <v>259.231</v>
      </c>
      <c r="E45" s="363">
        <v>0</v>
      </c>
      <c r="F45" s="364">
        <f t="shared" si="8"/>
        <v>441.418</v>
      </c>
      <c r="G45" s="365">
        <f t="shared" si="9"/>
        <v>0.008600490687279777</v>
      </c>
      <c r="H45" s="362">
        <v>173.644</v>
      </c>
      <c r="I45" s="381">
        <v>83.384</v>
      </c>
      <c r="J45" s="364">
        <v>0</v>
      </c>
      <c r="K45" s="363">
        <v>0</v>
      </c>
      <c r="L45" s="364">
        <f t="shared" si="10"/>
        <v>257.028</v>
      </c>
      <c r="M45" s="366" t="s">
        <v>43</v>
      </c>
      <c r="N45" s="362">
        <v>219.66500000000002</v>
      </c>
      <c r="O45" s="363">
        <v>103.515</v>
      </c>
      <c r="P45" s="364">
        <v>259.231</v>
      </c>
      <c r="Q45" s="363">
        <v>0</v>
      </c>
      <c r="R45" s="364">
        <f t="shared" si="11"/>
        <v>582.4110000000001</v>
      </c>
      <c r="S45" s="365">
        <f t="shared" si="12"/>
        <v>0.005553912172793591</v>
      </c>
      <c r="T45" s="362">
        <v>282.145</v>
      </c>
      <c r="U45" s="363">
        <v>96.94399999999999</v>
      </c>
      <c r="V45" s="364">
        <v>0</v>
      </c>
      <c r="W45" s="363">
        <v>0.1</v>
      </c>
      <c r="X45" s="364">
        <f t="shared" si="13"/>
        <v>379.18899999999996</v>
      </c>
      <c r="Y45" s="367">
        <f t="shared" si="14"/>
        <v>0.5359385425210121</v>
      </c>
    </row>
    <row r="46" spans="1:25" s="414" customFormat="1" ht="19.5" customHeight="1">
      <c r="A46" s="407" t="s">
        <v>50</v>
      </c>
      <c r="B46" s="408">
        <f>SUM(B47:B57)</f>
        <v>2293.8229999999994</v>
      </c>
      <c r="C46" s="409">
        <f>SUM(C47:C57)</f>
        <v>1550.6619999999998</v>
      </c>
      <c r="D46" s="410">
        <f>SUM(D47:D57)</f>
        <v>241.618</v>
      </c>
      <c r="E46" s="409">
        <f>SUM(E47:E57)</f>
        <v>159.658</v>
      </c>
      <c r="F46" s="410">
        <f t="shared" si="8"/>
        <v>4245.7609999999995</v>
      </c>
      <c r="G46" s="411">
        <f t="shared" si="9"/>
        <v>0.08272346832461673</v>
      </c>
      <c r="H46" s="408">
        <f>SUM(H47:H57)</f>
        <v>2437.36</v>
      </c>
      <c r="I46" s="409">
        <f>SUM(I47:I57)</f>
        <v>1166.743</v>
      </c>
      <c r="J46" s="410">
        <f>SUM(J47:J57)</f>
        <v>618.98</v>
      </c>
      <c r="K46" s="409">
        <f>SUM(K47:K57)</f>
        <v>523.232</v>
      </c>
      <c r="L46" s="410">
        <f t="shared" si="10"/>
        <v>4746.3150000000005</v>
      </c>
      <c r="M46" s="412">
        <f aca="true" t="shared" si="16" ref="M46:M63">IF(ISERROR(F46/L46-1),"         /0",(F46/L46-1))</f>
        <v>-0.10546160547709138</v>
      </c>
      <c r="N46" s="408">
        <f>SUM(N47:N57)</f>
        <v>4632.308</v>
      </c>
      <c r="O46" s="409">
        <f>SUM(O47:O57)</f>
        <v>3001.23</v>
      </c>
      <c r="P46" s="410">
        <f>SUM(P47:P57)</f>
        <v>314.043</v>
      </c>
      <c r="Q46" s="409">
        <f>SUM(Q47:Q57)</f>
        <v>181.584</v>
      </c>
      <c r="R46" s="410">
        <f t="shared" si="11"/>
        <v>8129.165</v>
      </c>
      <c r="S46" s="411">
        <f t="shared" si="12"/>
        <v>0.07752028798931959</v>
      </c>
      <c r="T46" s="408">
        <f>SUM(T47:T57)</f>
        <v>4587.711</v>
      </c>
      <c r="U46" s="409">
        <f>SUM(U47:U57)</f>
        <v>2394.142</v>
      </c>
      <c r="V46" s="410">
        <f>SUM(V47:V57)</f>
        <v>1271.2340000000002</v>
      </c>
      <c r="W46" s="409">
        <f>SUM(W47:W57)</f>
        <v>920.895</v>
      </c>
      <c r="X46" s="410">
        <f t="shared" si="13"/>
        <v>9173.982</v>
      </c>
      <c r="Y46" s="413">
        <f t="shared" si="14"/>
        <v>-0.11388914868156486</v>
      </c>
    </row>
    <row r="47" spans="1:25" s="36" customFormat="1" ht="19.5" customHeight="1">
      <c r="A47" s="354" t="s">
        <v>362</v>
      </c>
      <c r="B47" s="355">
        <v>1215.0059999999999</v>
      </c>
      <c r="C47" s="356">
        <v>783.645</v>
      </c>
      <c r="D47" s="357">
        <v>241.618</v>
      </c>
      <c r="E47" s="356">
        <v>159.658</v>
      </c>
      <c r="F47" s="357">
        <f t="shared" si="8"/>
        <v>2399.9269999999997</v>
      </c>
      <c r="G47" s="358">
        <f t="shared" si="9"/>
        <v>0.04675964689625546</v>
      </c>
      <c r="H47" s="355">
        <v>1335.893</v>
      </c>
      <c r="I47" s="356">
        <v>619.646</v>
      </c>
      <c r="J47" s="357">
        <v>457.544</v>
      </c>
      <c r="K47" s="356">
        <v>209.398</v>
      </c>
      <c r="L47" s="357">
        <f t="shared" si="10"/>
        <v>2622.481</v>
      </c>
      <c r="M47" s="359">
        <f t="shared" si="16"/>
        <v>-0.08486391321805598</v>
      </c>
      <c r="N47" s="355">
        <v>2520.6980000000003</v>
      </c>
      <c r="O47" s="356">
        <v>1447.509</v>
      </c>
      <c r="P47" s="357">
        <v>314.043</v>
      </c>
      <c r="Q47" s="356">
        <v>179.76999999999998</v>
      </c>
      <c r="R47" s="357">
        <f t="shared" si="11"/>
        <v>4462.02</v>
      </c>
      <c r="S47" s="358">
        <f t="shared" si="12"/>
        <v>0.04255013588900014</v>
      </c>
      <c r="T47" s="375">
        <v>2477.4450000000006</v>
      </c>
      <c r="U47" s="356">
        <v>1179.6260000000002</v>
      </c>
      <c r="V47" s="357">
        <v>949.386</v>
      </c>
      <c r="W47" s="356">
        <v>459.092</v>
      </c>
      <c r="X47" s="357">
        <f t="shared" si="13"/>
        <v>5065.549</v>
      </c>
      <c r="Y47" s="360">
        <f t="shared" si="14"/>
        <v>-0.11914384798172906</v>
      </c>
    </row>
    <row r="48" spans="1:25" s="36" customFormat="1" ht="19.5" customHeight="1">
      <c r="A48" s="361" t="s">
        <v>363</v>
      </c>
      <c r="B48" s="362">
        <v>505.25100000000003</v>
      </c>
      <c r="C48" s="363">
        <v>478.77000000000004</v>
      </c>
      <c r="D48" s="364">
        <v>0</v>
      </c>
      <c r="E48" s="363">
        <v>0</v>
      </c>
      <c r="F48" s="364">
        <f t="shared" si="8"/>
        <v>984.0210000000001</v>
      </c>
      <c r="G48" s="365">
        <f t="shared" si="9"/>
        <v>0.01917244753632098</v>
      </c>
      <c r="H48" s="362">
        <v>552.208</v>
      </c>
      <c r="I48" s="363">
        <v>375.5</v>
      </c>
      <c r="J48" s="364">
        <v>160.418</v>
      </c>
      <c r="K48" s="363">
        <v>294.835</v>
      </c>
      <c r="L48" s="364">
        <f t="shared" si="10"/>
        <v>1382.961</v>
      </c>
      <c r="M48" s="366">
        <f t="shared" si="16"/>
        <v>-0.28846800452073484</v>
      </c>
      <c r="N48" s="362">
        <v>993.32</v>
      </c>
      <c r="O48" s="363">
        <v>976.7959999999999</v>
      </c>
      <c r="P48" s="364">
        <v>0</v>
      </c>
      <c r="Q48" s="363">
        <v>0</v>
      </c>
      <c r="R48" s="364">
        <f t="shared" si="11"/>
        <v>1970.116</v>
      </c>
      <c r="S48" s="365">
        <f t="shared" si="12"/>
        <v>0.018787164449530346</v>
      </c>
      <c r="T48" s="376">
        <v>1075.1360000000002</v>
      </c>
      <c r="U48" s="363">
        <v>832.7189999999999</v>
      </c>
      <c r="V48" s="364">
        <v>317.73199999999997</v>
      </c>
      <c r="W48" s="363">
        <v>435.578</v>
      </c>
      <c r="X48" s="364">
        <f t="shared" si="13"/>
        <v>2661.165</v>
      </c>
      <c r="Y48" s="367">
        <f t="shared" si="14"/>
        <v>-0.25967912549578853</v>
      </c>
    </row>
    <row r="49" spans="1:25" s="36" customFormat="1" ht="19.5" customHeight="1">
      <c r="A49" s="361" t="s">
        <v>367</v>
      </c>
      <c r="B49" s="362">
        <v>156.753</v>
      </c>
      <c r="C49" s="363">
        <v>20.357</v>
      </c>
      <c r="D49" s="364">
        <v>0</v>
      </c>
      <c r="E49" s="363">
        <v>0</v>
      </c>
      <c r="F49" s="364">
        <f>SUM(B49:E49)</f>
        <v>177.10999999999999</v>
      </c>
      <c r="G49" s="365">
        <f>F49/$F$9</f>
        <v>0.003450772070065383</v>
      </c>
      <c r="H49" s="362">
        <v>81.009</v>
      </c>
      <c r="I49" s="363">
        <v>13.827</v>
      </c>
      <c r="J49" s="364"/>
      <c r="K49" s="363"/>
      <c r="L49" s="364">
        <f>SUM(H49:K49)</f>
        <v>94.836</v>
      </c>
      <c r="M49" s="366">
        <f>IF(ISERROR(F49/L49-1),"         /0",(F49/L49-1))</f>
        <v>0.8675397528364754</v>
      </c>
      <c r="N49" s="362">
        <v>264.909</v>
      </c>
      <c r="O49" s="363">
        <v>37.911</v>
      </c>
      <c r="P49" s="364"/>
      <c r="Q49" s="363"/>
      <c r="R49" s="364">
        <f>SUM(N49:Q49)</f>
        <v>302.82</v>
      </c>
      <c r="S49" s="365">
        <f>R49/$R$9</f>
        <v>0.002887712773566013</v>
      </c>
      <c r="T49" s="376">
        <v>177.062</v>
      </c>
      <c r="U49" s="363">
        <v>31.628</v>
      </c>
      <c r="V49" s="364"/>
      <c r="W49" s="363">
        <v>6.826</v>
      </c>
      <c r="X49" s="364">
        <f>SUM(T49:W49)</f>
        <v>215.516</v>
      </c>
      <c r="Y49" s="367">
        <f>IF(ISERROR(R49/X49-1),"         /0",IF(R49/X49&gt;5,"  *  ",(R49/X49-1)))</f>
        <v>0.4050928933350657</v>
      </c>
    </row>
    <row r="50" spans="1:25" s="36" customFormat="1" ht="19.5" customHeight="1">
      <c r="A50" s="361" t="s">
        <v>364</v>
      </c>
      <c r="B50" s="362">
        <v>66.636</v>
      </c>
      <c r="C50" s="363">
        <v>46.873</v>
      </c>
      <c r="D50" s="364">
        <v>0</v>
      </c>
      <c r="E50" s="363">
        <v>0</v>
      </c>
      <c r="F50" s="364">
        <f>SUM(B50:E50)</f>
        <v>113.50899999999999</v>
      </c>
      <c r="G50" s="365">
        <f>F50/$F$9</f>
        <v>0.002211584252165612</v>
      </c>
      <c r="H50" s="362">
        <v>130.302</v>
      </c>
      <c r="I50" s="363">
        <v>75.74000000000001</v>
      </c>
      <c r="J50" s="364">
        <v>0</v>
      </c>
      <c r="K50" s="363">
        <v>0</v>
      </c>
      <c r="L50" s="364">
        <f>SUM(H50:K50)</f>
        <v>206.042</v>
      </c>
      <c r="M50" s="366">
        <f>IF(ISERROR(F50/L50-1),"         /0",(F50/L50-1))</f>
        <v>-0.44909775676803765</v>
      </c>
      <c r="N50" s="362">
        <v>164.371</v>
      </c>
      <c r="O50" s="363">
        <v>63.456999999999994</v>
      </c>
      <c r="P50" s="364">
        <v>0</v>
      </c>
      <c r="Q50" s="363">
        <v>0</v>
      </c>
      <c r="R50" s="364">
        <f>SUM(N50:Q50)</f>
        <v>227.828</v>
      </c>
      <c r="S50" s="365">
        <f>R50/$R$9</f>
        <v>0.0021725837982167545</v>
      </c>
      <c r="T50" s="376">
        <v>214.442</v>
      </c>
      <c r="U50" s="363">
        <v>105.23700000000001</v>
      </c>
      <c r="V50" s="364">
        <v>0.576</v>
      </c>
      <c r="W50" s="363">
        <v>0</v>
      </c>
      <c r="X50" s="364">
        <f>SUM(T50:W50)</f>
        <v>320.25500000000005</v>
      </c>
      <c r="Y50" s="367">
        <f>IF(ISERROR(R50/X50-1),"         /0",IF(R50/X50&gt;5,"  *  ",(R50/X50-1)))</f>
        <v>-0.2886043933740302</v>
      </c>
    </row>
    <row r="51" spans="1:25" s="36" customFormat="1" ht="19.5" customHeight="1">
      <c r="A51" s="361" t="s">
        <v>370</v>
      </c>
      <c r="B51" s="362">
        <v>81.176</v>
      </c>
      <c r="C51" s="363">
        <v>11.786000000000001</v>
      </c>
      <c r="D51" s="364">
        <v>0</v>
      </c>
      <c r="E51" s="363">
        <v>0</v>
      </c>
      <c r="F51" s="364">
        <f>SUM(B51:E51)</f>
        <v>92.962</v>
      </c>
      <c r="G51" s="365">
        <f>F51/$F$9</f>
        <v>0.0018112510483734299</v>
      </c>
      <c r="H51" s="362">
        <v>13.717</v>
      </c>
      <c r="I51" s="363">
        <v>1.523</v>
      </c>
      <c r="J51" s="364">
        <v>0</v>
      </c>
      <c r="K51" s="363">
        <v>0</v>
      </c>
      <c r="L51" s="364">
        <f>SUM(H51:K51)</f>
        <v>15.24</v>
      </c>
      <c r="M51" s="366">
        <f t="shared" si="16"/>
        <v>5.0998687664041995</v>
      </c>
      <c r="N51" s="362">
        <v>180.60900000000004</v>
      </c>
      <c r="O51" s="363">
        <v>61.196</v>
      </c>
      <c r="P51" s="364"/>
      <c r="Q51" s="363"/>
      <c r="R51" s="364">
        <f>SUM(N51:Q51)</f>
        <v>241.80500000000004</v>
      </c>
      <c r="S51" s="365">
        <f>R51/$R$9</f>
        <v>0.002305869451199161</v>
      </c>
      <c r="T51" s="376">
        <v>22.348</v>
      </c>
      <c r="U51" s="363">
        <v>1.5239999999999998</v>
      </c>
      <c r="V51" s="364">
        <v>0</v>
      </c>
      <c r="W51" s="363">
        <v>0</v>
      </c>
      <c r="X51" s="364">
        <f>SUM(T51:W51)</f>
        <v>23.872</v>
      </c>
      <c r="Y51" s="367" t="str">
        <f>IF(ISERROR(R51/X51-1),"         /0",IF(R51/X51&gt;5,"  *  ",(R51/X51-1)))</f>
        <v>  *  </v>
      </c>
    </row>
    <row r="52" spans="1:25" s="36" customFormat="1" ht="19.5" customHeight="1">
      <c r="A52" s="361" t="s">
        <v>366</v>
      </c>
      <c r="B52" s="362">
        <v>48.183</v>
      </c>
      <c r="C52" s="363">
        <v>35.399</v>
      </c>
      <c r="D52" s="364">
        <v>0</v>
      </c>
      <c r="E52" s="363">
        <v>0</v>
      </c>
      <c r="F52" s="364">
        <f>SUM(B52:E52)</f>
        <v>83.582</v>
      </c>
      <c r="G52" s="365">
        <f>F52/$F$9</f>
        <v>0.0016284932028694306</v>
      </c>
      <c r="H52" s="362">
        <v>77.85</v>
      </c>
      <c r="I52" s="363">
        <v>11.411</v>
      </c>
      <c r="J52" s="364">
        <v>0</v>
      </c>
      <c r="K52" s="363">
        <v>0</v>
      </c>
      <c r="L52" s="364">
        <f>SUM(H52:K52)</f>
        <v>89.261</v>
      </c>
      <c r="M52" s="366">
        <f>IF(ISERROR(F52/L52-1),"         /0",(F52/L52-1))</f>
        <v>-0.06362241068327712</v>
      </c>
      <c r="N52" s="362">
        <v>112.91900000000001</v>
      </c>
      <c r="O52" s="363">
        <v>51.193</v>
      </c>
      <c r="P52" s="364">
        <v>0</v>
      </c>
      <c r="Q52" s="363">
        <v>0</v>
      </c>
      <c r="R52" s="364">
        <f>SUM(N52:Q52)</f>
        <v>164.11200000000002</v>
      </c>
      <c r="S52" s="365">
        <f>R52/$R$9</f>
        <v>0.00156498355027893</v>
      </c>
      <c r="T52" s="376">
        <v>135.393</v>
      </c>
      <c r="U52" s="363">
        <v>20.576999999999998</v>
      </c>
      <c r="V52" s="364">
        <v>0</v>
      </c>
      <c r="W52" s="363">
        <v>0</v>
      </c>
      <c r="X52" s="364">
        <f>SUM(T52:W52)</f>
        <v>155.97</v>
      </c>
      <c r="Y52" s="367">
        <f>IF(ISERROR(R52/X52-1),"         /0",IF(R52/X52&gt;5,"  *  ",(R52/X52-1)))</f>
        <v>0.05220234660511647</v>
      </c>
    </row>
    <row r="53" spans="1:25" s="36" customFormat="1" ht="19.5" customHeight="1">
      <c r="A53" s="361" t="s">
        <v>374</v>
      </c>
      <c r="B53" s="362">
        <v>51.419000000000004</v>
      </c>
      <c r="C53" s="363">
        <v>30.684</v>
      </c>
      <c r="D53" s="364">
        <v>0</v>
      </c>
      <c r="E53" s="363">
        <v>0</v>
      </c>
      <c r="F53" s="364">
        <f>SUM(B53:E53)</f>
        <v>82.10300000000001</v>
      </c>
      <c r="G53" s="365">
        <f>F53/$F$9</f>
        <v>0.0015996766939674677</v>
      </c>
      <c r="H53" s="362">
        <v>73.61</v>
      </c>
      <c r="I53" s="363">
        <v>15.929</v>
      </c>
      <c r="J53" s="364">
        <v>0</v>
      </c>
      <c r="K53" s="363"/>
      <c r="L53" s="364">
        <f>SUM(H53:K53)</f>
        <v>89.539</v>
      </c>
      <c r="M53" s="366">
        <f>IF(ISERROR(F53/L53-1),"         /0",(F53/L53-1))</f>
        <v>-0.08304761053842447</v>
      </c>
      <c r="N53" s="362">
        <v>93.248</v>
      </c>
      <c r="O53" s="363">
        <v>66.631</v>
      </c>
      <c r="P53" s="364"/>
      <c r="Q53" s="363">
        <v>1.746</v>
      </c>
      <c r="R53" s="364">
        <f>SUM(N53:Q53)</f>
        <v>161.62500000000003</v>
      </c>
      <c r="S53" s="365">
        <f>R53/$R$9</f>
        <v>0.0015412673437276499</v>
      </c>
      <c r="T53" s="376">
        <v>128.013</v>
      </c>
      <c r="U53" s="363">
        <v>46.333</v>
      </c>
      <c r="V53" s="364">
        <v>0</v>
      </c>
      <c r="W53" s="363">
        <v>0</v>
      </c>
      <c r="X53" s="364">
        <f>SUM(T53:W53)</f>
        <v>174.346</v>
      </c>
      <c r="Y53" s="367">
        <f>IF(ISERROR(R53/X53-1),"         /0",IF(R53/X53&gt;5,"  *  ",(R53/X53-1)))</f>
        <v>-0.07296410585846524</v>
      </c>
    </row>
    <row r="54" spans="1:25" s="36" customFormat="1" ht="19.5" customHeight="1">
      <c r="A54" s="361" t="s">
        <v>369</v>
      </c>
      <c r="B54" s="362">
        <v>17.406</v>
      </c>
      <c r="C54" s="363">
        <v>59.931</v>
      </c>
      <c r="D54" s="364">
        <v>0</v>
      </c>
      <c r="E54" s="363">
        <v>0</v>
      </c>
      <c r="F54" s="364">
        <f>SUM(B54:E54)</f>
        <v>77.33699999999999</v>
      </c>
      <c r="G54" s="365">
        <f>F54/$F$9</f>
        <v>0.0015068170040237509</v>
      </c>
      <c r="H54" s="362">
        <v>35.247</v>
      </c>
      <c r="I54" s="363">
        <v>14.91</v>
      </c>
      <c r="J54" s="364">
        <v>0.938</v>
      </c>
      <c r="K54" s="363">
        <v>0</v>
      </c>
      <c r="L54" s="364">
        <f>SUM(H54:K54)</f>
        <v>51.095</v>
      </c>
      <c r="M54" s="366">
        <f>IF(ISERROR(F54/L54-1),"         /0",(F54/L54-1))</f>
        <v>0.5135923280164398</v>
      </c>
      <c r="N54" s="362">
        <v>33.059</v>
      </c>
      <c r="O54" s="363">
        <v>149.812</v>
      </c>
      <c r="P54" s="364">
        <v>0</v>
      </c>
      <c r="Q54" s="363">
        <v>0</v>
      </c>
      <c r="R54" s="364">
        <f>SUM(N54:Q54)</f>
        <v>182.871</v>
      </c>
      <c r="S54" s="365">
        <f>R54/$R$9</f>
        <v>0.0017438706908882847</v>
      </c>
      <c r="T54" s="376">
        <v>61.039</v>
      </c>
      <c r="U54" s="363">
        <v>105.869</v>
      </c>
      <c r="V54" s="364">
        <v>0.938</v>
      </c>
      <c r="W54" s="363">
        <v>0</v>
      </c>
      <c r="X54" s="364">
        <f>SUM(T54:W54)</f>
        <v>167.846</v>
      </c>
      <c r="Y54" s="367">
        <f>IF(ISERROR(R54/X54-1),"         /0",IF(R54/X54&gt;5,"  *  ",(R54/X54-1)))</f>
        <v>0.08951658067514279</v>
      </c>
    </row>
    <row r="55" spans="1:25" s="36" customFormat="1" ht="19.5" customHeight="1">
      <c r="A55" s="361" t="s">
        <v>376</v>
      </c>
      <c r="B55" s="362">
        <v>21.156</v>
      </c>
      <c r="C55" s="363">
        <v>17.102999999999998</v>
      </c>
      <c r="D55" s="364">
        <v>0</v>
      </c>
      <c r="E55" s="363">
        <v>0</v>
      </c>
      <c r="F55" s="364">
        <f t="shared" si="8"/>
        <v>38.259</v>
      </c>
      <c r="G55" s="365">
        <f t="shared" si="9"/>
        <v>0.0007454298945775592</v>
      </c>
      <c r="H55" s="362">
        <v>10.007</v>
      </c>
      <c r="I55" s="363">
        <v>2.331</v>
      </c>
      <c r="J55" s="364"/>
      <c r="K55" s="363"/>
      <c r="L55" s="364">
        <f t="shared" si="10"/>
        <v>12.338</v>
      </c>
      <c r="M55" s="366">
        <f t="shared" si="16"/>
        <v>2.1009077646296</v>
      </c>
      <c r="N55" s="362">
        <v>40.352000000000004</v>
      </c>
      <c r="O55" s="363">
        <v>54.147999999999996</v>
      </c>
      <c r="P55" s="364">
        <v>0</v>
      </c>
      <c r="Q55" s="363"/>
      <c r="R55" s="364">
        <f t="shared" si="11"/>
        <v>94.5</v>
      </c>
      <c r="S55" s="365">
        <f t="shared" si="12"/>
        <v>0.0009011586325275352</v>
      </c>
      <c r="T55" s="376">
        <v>22.978</v>
      </c>
      <c r="U55" s="363">
        <v>5.220999999999999</v>
      </c>
      <c r="V55" s="364"/>
      <c r="W55" s="363"/>
      <c r="X55" s="364">
        <f t="shared" si="13"/>
        <v>28.199</v>
      </c>
      <c r="Y55" s="367">
        <f t="shared" si="14"/>
        <v>2.3511826660519874</v>
      </c>
    </row>
    <row r="56" spans="1:25" s="36" customFormat="1" ht="19.5" customHeight="1">
      <c r="A56" s="361" t="s">
        <v>377</v>
      </c>
      <c r="B56" s="362">
        <v>28.217</v>
      </c>
      <c r="C56" s="363">
        <v>7.167</v>
      </c>
      <c r="D56" s="364">
        <v>0</v>
      </c>
      <c r="E56" s="363">
        <v>0</v>
      </c>
      <c r="F56" s="364">
        <f t="shared" si="8"/>
        <v>35.384</v>
      </c>
      <c r="G56" s="365">
        <f t="shared" si="9"/>
        <v>0.0006894140304172183</v>
      </c>
      <c r="H56" s="362">
        <v>38.062</v>
      </c>
      <c r="I56" s="363">
        <v>12.393</v>
      </c>
      <c r="J56" s="364"/>
      <c r="K56" s="363">
        <v>0</v>
      </c>
      <c r="L56" s="364">
        <f t="shared" si="10"/>
        <v>50.455</v>
      </c>
      <c r="M56" s="366">
        <f t="shared" si="16"/>
        <v>-0.2987018134971756</v>
      </c>
      <c r="N56" s="362">
        <v>54.294</v>
      </c>
      <c r="O56" s="363">
        <v>11.492</v>
      </c>
      <c r="P56" s="364"/>
      <c r="Q56" s="363">
        <v>0</v>
      </c>
      <c r="R56" s="364">
        <f t="shared" si="11"/>
        <v>65.786</v>
      </c>
      <c r="S56" s="365">
        <f t="shared" si="12"/>
        <v>0.0006273399132217612</v>
      </c>
      <c r="T56" s="376">
        <v>67.467</v>
      </c>
      <c r="U56" s="363">
        <v>20.45</v>
      </c>
      <c r="V56" s="364"/>
      <c r="W56" s="363">
        <v>0</v>
      </c>
      <c r="X56" s="364">
        <f t="shared" si="13"/>
        <v>87.917</v>
      </c>
      <c r="Y56" s="367">
        <f t="shared" si="14"/>
        <v>-0.2517260598064083</v>
      </c>
    </row>
    <row r="57" spans="1:25" s="36" customFormat="1" ht="19.5" customHeight="1" thickBot="1">
      <c r="A57" s="368" t="s">
        <v>277</v>
      </c>
      <c r="B57" s="369">
        <v>102.62</v>
      </c>
      <c r="C57" s="370">
        <v>58.947</v>
      </c>
      <c r="D57" s="371">
        <v>0</v>
      </c>
      <c r="E57" s="370">
        <v>0</v>
      </c>
      <c r="F57" s="371">
        <f t="shared" si="8"/>
        <v>161.567</v>
      </c>
      <c r="G57" s="372">
        <f t="shared" si="9"/>
        <v>0.003147935695580452</v>
      </c>
      <c r="H57" s="369">
        <v>89.455</v>
      </c>
      <c r="I57" s="370">
        <v>23.533</v>
      </c>
      <c r="J57" s="371">
        <v>0.08</v>
      </c>
      <c r="K57" s="370">
        <v>18.999000000000002</v>
      </c>
      <c r="L57" s="371">
        <f t="shared" si="10"/>
        <v>132.067</v>
      </c>
      <c r="M57" s="373">
        <f t="shared" si="16"/>
        <v>0.22337147054146755</v>
      </c>
      <c r="N57" s="369">
        <v>174.52899999999997</v>
      </c>
      <c r="O57" s="370">
        <v>81.085</v>
      </c>
      <c r="P57" s="371">
        <v>0</v>
      </c>
      <c r="Q57" s="370">
        <v>0.068</v>
      </c>
      <c r="R57" s="371">
        <f t="shared" si="11"/>
        <v>255.682</v>
      </c>
      <c r="S57" s="372">
        <f t="shared" si="12"/>
        <v>0.0024382014971630187</v>
      </c>
      <c r="T57" s="377">
        <v>206.38799999999998</v>
      </c>
      <c r="U57" s="370">
        <v>44.958000000000006</v>
      </c>
      <c r="V57" s="371">
        <v>2.6019999999999994</v>
      </c>
      <c r="W57" s="370">
        <v>19.399</v>
      </c>
      <c r="X57" s="371">
        <f t="shared" si="13"/>
        <v>273.347</v>
      </c>
      <c r="Y57" s="374">
        <f t="shared" si="14"/>
        <v>-0.0646248175396108</v>
      </c>
    </row>
    <row r="58" spans="1:25" s="414" customFormat="1" ht="19.5" customHeight="1">
      <c r="A58" s="407" t="s">
        <v>49</v>
      </c>
      <c r="B58" s="408">
        <f>SUM(B59:B62)</f>
        <v>1006.1600000000002</v>
      </c>
      <c r="C58" s="409">
        <f>SUM(C59:C62)</f>
        <v>35.76</v>
      </c>
      <c r="D58" s="410">
        <f>SUM(D59:D62)</f>
        <v>29.541</v>
      </c>
      <c r="E58" s="409">
        <f>SUM(E59:E62)</f>
        <v>74.369</v>
      </c>
      <c r="F58" s="410">
        <f t="shared" si="8"/>
        <v>1145.8300000000002</v>
      </c>
      <c r="G58" s="411">
        <f t="shared" si="9"/>
        <v>0.022325098306380322</v>
      </c>
      <c r="H58" s="408">
        <f>SUM(H59:H62)</f>
        <v>568.221</v>
      </c>
      <c r="I58" s="409">
        <f>SUM(I59:I62)</f>
        <v>53.75299999999999</v>
      </c>
      <c r="J58" s="410">
        <f>SUM(J59:J62)</f>
        <v>263.716</v>
      </c>
      <c r="K58" s="409">
        <f>SUM(K59:K62)</f>
        <v>209.664</v>
      </c>
      <c r="L58" s="410">
        <f t="shared" si="10"/>
        <v>1095.354</v>
      </c>
      <c r="M58" s="412">
        <f t="shared" si="16"/>
        <v>0.04608190594091055</v>
      </c>
      <c r="N58" s="408">
        <f>SUM(N59:N62)</f>
        <v>1920.3149999999998</v>
      </c>
      <c r="O58" s="409">
        <f>SUM(O59:O62)</f>
        <v>61.111</v>
      </c>
      <c r="P58" s="410">
        <f>SUM(P59:P62)</f>
        <v>69.14200000000001</v>
      </c>
      <c r="Q58" s="409">
        <f>SUM(Q59:Q62)</f>
        <v>95.413</v>
      </c>
      <c r="R58" s="410">
        <f t="shared" si="11"/>
        <v>2145.9809999999998</v>
      </c>
      <c r="S58" s="411">
        <f t="shared" si="12"/>
        <v>0.02046422543269918</v>
      </c>
      <c r="T58" s="408">
        <f>SUM(T59:T62)</f>
        <v>737.3580000000001</v>
      </c>
      <c r="U58" s="409">
        <f>SUM(U59:U62)</f>
        <v>60.898999999999994</v>
      </c>
      <c r="V58" s="410">
        <f>SUM(V59:V62)</f>
        <v>446.98199999999997</v>
      </c>
      <c r="W58" s="409">
        <f>SUM(W59:W62)</f>
        <v>236.352</v>
      </c>
      <c r="X58" s="410">
        <f t="shared" si="13"/>
        <v>1481.5910000000001</v>
      </c>
      <c r="Y58" s="413">
        <f t="shared" si="14"/>
        <v>0.4484300998048716</v>
      </c>
    </row>
    <row r="59" spans="1:25" ht="19.5" customHeight="1">
      <c r="A59" s="387" t="s">
        <v>385</v>
      </c>
      <c r="B59" s="388">
        <v>823.6650000000001</v>
      </c>
      <c r="C59" s="389">
        <v>21.156</v>
      </c>
      <c r="D59" s="390">
        <v>1.995</v>
      </c>
      <c r="E59" s="389">
        <v>28.977</v>
      </c>
      <c r="F59" s="390">
        <f t="shared" si="8"/>
        <v>875.793</v>
      </c>
      <c r="G59" s="393">
        <f t="shared" si="9"/>
        <v>0.017063757120200848</v>
      </c>
      <c r="H59" s="388">
        <v>291.21799999999996</v>
      </c>
      <c r="I59" s="389">
        <v>29.802999999999997</v>
      </c>
      <c r="J59" s="390">
        <v>197.829</v>
      </c>
      <c r="K59" s="389">
        <v>25.314</v>
      </c>
      <c r="L59" s="390">
        <f t="shared" si="10"/>
        <v>544.1639999999999</v>
      </c>
      <c r="M59" s="736">
        <f t="shared" si="16"/>
        <v>0.6094284076124115</v>
      </c>
      <c r="N59" s="388">
        <v>1681.9719999999998</v>
      </c>
      <c r="O59" s="389">
        <v>42.547</v>
      </c>
      <c r="P59" s="390">
        <v>17.233</v>
      </c>
      <c r="Q59" s="389">
        <v>40.528999999999996</v>
      </c>
      <c r="R59" s="390">
        <f t="shared" si="11"/>
        <v>1782.2809999999997</v>
      </c>
      <c r="S59" s="393">
        <f t="shared" si="12"/>
        <v>0.016995956706241353</v>
      </c>
      <c r="T59" s="406">
        <v>354.08</v>
      </c>
      <c r="U59" s="389">
        <v>30.427999999999997</v>
      </c>
      <c r="V59" s="390">
        <v>305.794</v>
      </c>
      <c r="W59" s="389">
        <v>30.256999999999998</v>
      </c>
      <c r="X59" s="390">
        <f t="shared" si="13"/>
        <v>720.5589999999999</v>
      </c>
      <c r="Y59" s="395">
        <f t="shared" si="14"/>
        <v>1.4734699032279108</v>
      </c>
    </row>
    <row r="60" spans="1:25" ht="19.5" customHeight="1">
      <c r="A60" s="387" t="s">
        <v>384</v>
      </c>
      <c r="B60" s="388">
        <v>128.137</v>
      </c>
      <c r="C60" s="389">
        <v>8.698</v>
      </c>
      <c r="D60" s="390">
        <v>20.843</v>
      </c>
      <c r="E60" s="389">
        <v>0</v>
      </c>
      <c r="F60" s="390">
        <f t="shared" si="8"/>
        <v>157.678</v>
      </c>
      <c r="G60" s="393">
        <f t="shared" si="9"/>
        <v>0.003072163279677994</v>
      </c>
      <c r="H60" s="388">
        <v>202.157</v>
      </c>
      <c r="I60" s="389">
        <v>15.267</v>
      </c>
      <c r="J60" s="390"/>
      <c r="K60" s="389">
        <v>4.624</v>
      </c>
      <c r="L60" s="390">
        <f t="shared" si="10"/>
        <v>222.048</v>
      </c>
      <c r="M60" s="736">
        <f t="shared" si="16"/>
        <v>-0.2898922755440265</v>
      </c>
      <c r="N60" s="388">
        <v>155.199</v>
      </c>
      <c r="O60" s="389">
        <v>9.284</v>
      </c>
      <c r="P60" s="390">
        <v>20.843</v>
      </c>
      <c r="Q60" s="389">
        <v>4.523</v>
      </c>
      <c r="R60" s="390">
        <f t="shared" si="11"/>
        <v>189.849</v>
      </c>
      <c r="S60" s="393">
        <f t="shared" si="12"/>
        <v>0.00181041338864254</v>
      </c>
      <c r="T60" s="406">
        <v>275.572</v>
      </c>
      <c r="U60" s="389">
        <v>17.692</v>
      </c>
      <c r="V60" s="390">
        <v>0.03</v>
      </c>
      <c r="W60" s="389">
        <v>4.664</v>
      </c>
      <c r="X60" s="390">
        <f t="shared" si="13"/>
        <v>297.95799999999997</v>
      </c>
      <c r="Y60" s="395">
        <f t="shared" si="14"/>
        <v>-0.3628330167339021</v>
      </c>
    </row>
    <row r="61" spans="1:25" ht="19.5" customHeight="1">
      <c r="A61" s="387" t="s">
        <v>386</v>
      </c>
      <c r="B61" s="388">
        <v>11.796</v>
      </c>
      <c r="C61" s="389">
        <v>5.906</v>
      </c>
      <c r="D61" s="390">
        <v>6.663</v>
      </c>
      <c r="E61" s="389">
        <v>45.392</v>
      </c>
      <c r="F61" s="390">
        <f t="shared" si="8"/>
        <v>69.757</v>
      </c>
      <c r="G61" s="393">
        <f t="shared" si="9"/>
        <v>0.001359129960428835</v>
      </c>
      <c r="H61" s="388">
        <v>34.938</v>
      </c>
      <c r="I61" s="389">
        <v>7.298</v>
      </c>
      <c r="J61" s="390">
        <v>65.837</v>
      </c>
      <c r="K61" s="389">
        <v>20.655</v>
      </c>
      <c r="L61" s="390">
        <f t="shared" si="10"/>
        <v>128.728</v>
      </c>
      <c r="M61" s="736">
        <f t="shared" si="16"/>
        <v>-0.45810546268100183</v>
      </c>
      <c r="N61" s="388">
        <v>39.957</v>
      </c>
      <c r="O61" s="389">
        <v>7.41</v>
      </c>
      <c r="P61" s="390">
        <v>31.026</v>
      </c>
      <c r="Q61" s="389">
        <v>50.361000000000004</v>
      </c>
      <c r="R61" s="390">
        <f t="shared" si="11"/>
        <v>128.75400000000002</v>
      </c>
      <c r="S61" s="393">
        <f t="shared" si="12"/>
        <v>0.0012278071806608496</v>
      </c>
      <c r="T61" s="406">
        <v>64.735</v>
      </c>
      <c r="U61" s="389">
        <v>9.677</v>
      </c>
      <c r="V61" s="390">
        <v>140.77800000000002</v>
      </c>
      <c r="W61" s="389">
        <v>42.260000000000005</v>
      </c>
      <c r="X61" s="390">
        <f t="shared" si="13"/>
        <v>257.45000000000005</v>
      </c>
      <c r="Y61" s="395">
        <f t="shared" si="14"/>
        <v>-0.49988735676830454</v>
      </c>
    </row>
    <row r="62" spans="1:25" ht="19.5" customHeight="1" thickBot="1">
      <c r="A62" s="387" t="s">
        <v>277</v>
      </c>
      <c r="B62" s="388">
        <v>42.562</v>
      </c>
      <c r="C62" s="389">
        <v>0</v>
      </c>
      <c r="D62" s="390">
        <v>0.04</v>
      </c>
      <c r="E62" s="389">
        <v>0</v>
      </c>
      <c r="F62" s="390">
        <f t="shared" si="8"/>
        <v>42.602</v>
      </c>
      <c r="G62" s="393">
        <f t="shared" si="9"/>
        <v>0.000830047946072641</v>
      </c>
      <c r="H62" s="388">
        <v>39.908</v>
      </c>
      <c r="I62" s="389">
        <v>1.385</v>
      </c>
      <c r="J62" s="390">
        <v>0.05</v>
      </c>
      <c r="K62" s="389">
        <v>159.071</v>
      </c>
      <c r="L62" s="390">
        <f t="shared" si="10"/>
        <v>200.414</v>
      </c>
      <c r="M62" s="736">
        <f t="shared" si="16"/>
        <v>-0.7874300198588922</v>
      </c>
      <c r="N62" s="388">
        <v>43.187</v>
      </c>
      <c r="O62" s="389">
        <v>1.87</v>
      </c>
      <c r="P62" s="390">
        <v>0.04</v>
      </c>
      <c r="Q62" s="389">
        <v>0</v>
      </c>
      <c r="R62" s="390">
        <f t="shared" si="11"/>
        <v>45.096999999999994</v>
      </c>
      <c r="S62" s="393">
        <f t="shared" si="12"/>
        <v>0.00043004815715443653</v>
      </c>
      <c r="T62" s="406">
        <v>42.971000000000004</v>
      </c>
      <c r="U62" s="389">
        <v>3.102</v>
      </c>
      <c r="V62" s="390">
        <v>0.38</v>
      </c>
      <c r="W62" s="389">
        <v>159.171</v>
      </c>
      <c r="X62" s="390">
        <f t="shared" si="13"/>
        <v>205.624</v>
      </c>
      <c r="Y62" s="395">
        <f t="shared" si="14"/>
        <v>-0.7806822160837257</v>
      </c>
    </row>
    <row r="63" spans="1:25" s="36" customFormat="1" ht="19.5" customHeight="1" thickBot="1">
      <c r="A63" s="43" t="s">
        <v>48</v>
      </c>
      <c r="B63" s="40">
        <v>48.775</v>
      </c>
      <c r="C63" s="39">
        <v>2.7230000000000003</v>
      </c>
      <c r="D63" s="38">
        <v>0</v>
      </c>
      <c r="E63" s="39">
        <v>0</v>
      </c>
      <c r="F63" s="38">
        <f t="shared" si="8"/>
        <v>51.498</v>
      </c>
      <c r="G63" s="41">
        <f t="shared" si="9"/>
        <v>0.0010033756426188645</v>
      </c>
      <c r="H63" s="40">
        <v>67.29599999999999</v>
      </c>
      <c r="I63" s="39">
        <v>0</v>
      </c>
      <c r="J63" s="38">
        <v>0.1</v>
      </c>
      <c r="K63" s="39">
        <v>0.18</v>
      </c>
      <c r="L63" s="38">
        <f t="shared" si="10"/>
        <v>67.576</v>
      </c>
      <c r="M63" s="42">
        <f t="shared" si="16"/>
        <v>-0.23792470699656676</v>
      </c>
      <c r="N63" s="40">
        <v>108.35300000000001</v>
      </c>
      <c r="O63" s="39">
        <v>4.0760000000000005</v>
      </c>
      <c r="P63" s="38"/>
      <c r="Q63" s="39"/>
      <c r="R63" s="38">
        <f t="shared" si="11"/>
        <v>112.429</v>
      </c>
      <c r="S63" s="41">
        <f t="shared" si="12"/>
        <v>0.0010721308348829446</v>
      </c>
      <c r="T63" s="40">
        <v>124.77099999999999</v>
      </c>
      <c r="U63" s="39">
        <v>1.8719999999999999</v>
      </c>
      <c r="V63" s="38">
        <v>0.1</v>
      </c>
      <c r="W63" s="39">
        <v>0.18</v>
      </c>
      <c r="X63" s="38">
        <f t="shared" si="13"/>
        <v>126.92299999999999</v>
      </c>
      <c r="Y63" s="37">
        <f t="shared" si="14"/>
        <v>-0.11419522072437605</v>
      </c>
    </row>
    <row r="64" ht="10.5" customHeight="1" thickTop="1">
      <c r="A64" s="22"/>
    </row>
    <row r="65" ht="14.25">
      <c r="A65" s="22" t="s">
        <v>37</v>
      </c>
    </row>
    <row r="66" ht="14.25">
      <c r="A66" s="12" t="s">
        <v>144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64:Y65536 M64:M65536 Y3 M3 M5 Y5 Y7:Y8 M7:M8">
    <cfRule type="cellIs" priority="4" dxfId="103" operator="lessThan" stopIfTrue="1">
      <formula>0</formula>
    </cfRule>
  </conditionalFormatting>
  <conditionalFormatting sqref="Y9:Y63 M9:M63">
    <cfRule type="cellIs" priority="5" dxfId="103" operator="lessThan" stopIfTrue="1">
      <formula>0</formula>
    </cfRule>
    <cfRule type="cellIs" priority="6" dxfId="105" operator="greaterThanOrEqual" stopIfTrue="1">
      <formula>0</formula>
    </cfRule>
  </conditionalFormatting>
  <conditionalFormatting sqref="Y57 M57">
    <cfRule type="cellIs" priority="2" dxfId="103" operator="lessThan" stopIfTrue="1">
      <formula>0</formula>
    </cfRule>
    <cfRule type="cellIs" priority="3" dxfId="105" operator="greaterThanOrEqual" stopIfTrue="1">
      <formula>0</formula>
    </cfRule>
  </conditionalFormatting>
  <conditionalFormatting sqref="M6 Y6">
    <cfRule type="cellIs" priority="1" dxfId="103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8:K58 M58:W58" formulaRange="1"/>
    <ignoredError sqref="M30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7"/>
  <sheetViews>
    <sheetView showGridLines="0" zoomScale="80" zoomScaleNormal="80" zoomScalePageLayoutView="0" workbookViewId="0" topLeftCell="A31">
      <selection activeCell="T41" sqref="T41:W43"/>
    </sheetView>
  </sheetViews>
  <sheetFormatPr defaultColWidth="8.00390625" defaultRowHeight="15"/>
  <cols>
    <col min="1" max="1" width="20.28125" style="23" customWidth="1"/>
    <col min="2" max="2" width="8.57421875" style="23" customWidth="1"/>
    <col min="3" max="3" width="9.7109375" style="23" bestFit="1" customWidth="1"/>
    <col min="4" max="4" width="8.00390625" style="23" bestFit="1" customWidth="1"/>
    <col min="5" max="5" width="9.7109375" style="23" bestFit="1" customWidth="1"/>
    <col min="6" max="6" width="9.421875" style="23" bestFit="1" customWidth="1"/>
    <col min="7" max="7" width="11.28125" style="23" customWidth="1"/>
    <col min="8" max="8" width="9.28125" style="23" bestFit="1" customWidth="1"/>
    <col min="9" max="9" width="9.7109375" style="23" bestFit="1" customWidth="1"/>
    <col min="10" max="10" width="8.57421875" style="23" customWidth="1"/>
    <col min="11" max="11" width="9.7109375" style="23" bestFit="1" customWidth="1"/>
    <col min="12" max="12" width="9.28125" style="23" bestFit="1" customWidth="1"/>
    <col min="13" max="13" width="11.57421875" style="23" customWidth="1"/>
    <col min="14" max="14" width="9.7109375" style="23" customWidth="1"/>
    <col min="15" max="15" width="10.8515625" style="23" customWidth="1"/>
    <col min="16" max="16" width="9.57421875" style="23" customWidth="1"/>
    <col min="17" max="17" width="10.140625" style="23" customWidth="1"/>
    <col min="18" max="18" width="10.57421875" style="23" customWidth="1"/>
    <col min="19" max="19" width="11.00390625" style="23" customWidth="1"/>
    <col min="20" max="20" width="10.421875" style="23" customWidth="1"/>
    <col min="21" max="23" width="10.28125" style="23" customWidth="1"/>
    <col min="24" max="24" width="10.421875" style="23" customWidth="1"/>
    <col min="25" max="25" width="8.7109375" style="23" bestFit="1" customWidth="1"/>
    <col min="26" max="16384" width="8.00390625" style="23" customWidth="1"/>
  </cols>
  <sheetData>
    <row r="1" spans="24:25" ht="16.5">
      <c r="X1" s="600" t="s">
        <v>26</v>
      </c>
      <c r="Y1" s="600"/>
    </row>
    <row r="2" ht="5.25" customHeight="1" thickBot="1"/>
    <row r="3" spans="1:25" ht="24.75" customHeight="1" thickTop="1">
      <c r="A3" s="689" t="s">
        <v>64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1"/>
    </row>
    <row r="4" spans="1:25" ht="21" customHeight="1" thickBot="1">
      <c r="A4" s="698" t="s">
        <v>40</v>
      </c>
      <c r="B4" s="699"/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699"/>
      <c r="P4" s="699"/>
      <c r="Q4" s="699"/>
      <c r="R4" s="699"/>
      <c r="S4" s="699"/>
      <c r="T4" s="699"/>
      <c r="U4" s="699"/>
      <c r="V4" s="699"/>
      <c r="W4" s="699"/>
      <c r="X4" s="699"/>
      <c r="Y4" s="700"/>
    </row>
    <row r="5" spans="1:25" s="48" customFormat="1" ht="18" customHeight="1" thickBot="1" thickTop="1">
      <c r="A5" s="635" t="s">
        <v>63</v>
      </c>
      <c r="B5" s="682" t="s">
        <v>33</v>
      </c>
      <c r="C5" s="683"/>
      <c r="D5" s="683"/>
      <c r="E5" s="683"/>
      <c r="F5" s="683"/>
      <c r="G5" s="683"/>
      <c r="H5" s="683"/>
      <c r="I5" s="683"/>
      <c r="J5" s="684"/>
      <c r="K5" s="684"/>
      <c r="L5" s="684"/>
      <c r="M5" s="685"/>
      <c r="N5" s="682" t="s">
        <v>32</v>
      </c>
      <c r="O5" s="683"/>
      <c r="P5" s="683"/>
      <c r="Q5" s="683"/>
      <c r="R5" s="683"/>
      <c r="S5" s="683"/>
      <c r="T5" s="683"/>
      <c r="U5" s="683"/>
      <c r="V5" s="683"/>
      <c r="W5" s="683"/>
      <c r="X5" s="683"/>
      <c r="Y5" s="686"/>
    </row>
    <row r="6" spans="1:25" s="25" customFormat="1" ht="26.25" customHeight="1" thickBot="1">
      <c r="A6" s="636"/>
      <c r="B6" s="674" t="s">
        <v>154</v>
      </c>
      <c r="C6" s="675"/>
      <c r="D6" s="675"/>
      <c r="E6" s="675"/>
      <c r="F6" s="675"/>
      <c r="G6" s="679" t="s">
        <v>31</v>
      </c>
      <c r="H6" s="674" t="s">
        <v>155</v>
      </c>
      <c r="I6" s="675"/>
      <c r="J6" s="675"/>
      <c r="K6" s="675"/>
      <c r="L6" s="675"/>
      <c r="M6" s="676" t="s">
        <v>30</v>
      </c>
      <c r="N6" s="674" t="s">
        <v>156</v>
      </c>
      <c r="O6" s="675"/>
      <c r="P6" s="675"/>
      <c r="Q6" s="675"/>
      <c r="R6" s="675"/>
      <c r="S6" s="679" t="s">
        <v>31</v>
      </c>
      <c r="T6" s="674" t="s">
        <v>157</v>
      </c>
      <c r="U6" s="675"/>
      <c r="V6" s="675"/>
      <c r="W6" s="675"/>
      <c r="X6" s="675"/>
      <c r="Y6" s="692" t="s">
        <v>30</v>
      </c>
    </row>
    <row r="7" spans="1:25" s="25" customFormat="1" ht="26.25" customHeight="1">
      <c r="A7" s="637"/>
      <c r="B7" s="648" t="s">
        <v>20</v>
      </c>
      <c r="C7" s="640"/>
      <c r="D7" s="639" t="s">
        <v>19</v>
      </c>
      <c r="E7" s="640"/>
      <c r="F7" s="707" t="s">
        <v>15</v>
      </c>
      <c r="G7" s="680"/>
      <c r="H7" s="648" t="s">
        <v>20</v>
      </c>
      <c r="I7" s="640"/>
      <c r="J7" s="639" t="s">
        <v>19</v>
      </c>
      <c r="K7" s="640"/>
      <c r="L7" s="707" t="s">
        <v>15</v>
      </c>
      <c r="M7" s="677"/>
      <c r="N7" s="648" t="s">
        <v>20</v>
      </c>
      <c r="O7" s="640"/>
      <c r="P7" s="639" t="s">
        <v>19</v>
      </c>
      <c r="Q7" s="640"/>
      <c r="R7" s="707" t="s">
        <v>15</v>
      </c>
      <c r="S7" s="680"/>
      <c r="T7" s="648" t="s">
        <v>20</v>
      </c>
      <c r="U7" s="640"/>
      <c r="V7" s="639" t="s">
        <v>19</v>
      </c>
      <c r="W7" s="640"/>
      <c r="X7" s="707" t="s">
        <v>15</v>
      </c>
      <c r="Y7" s="693"/>
    </row>
    <row r="8" spans="1:25" s="44" customFormat="1" ht="15.75" customHeight="1" thickBot="1">
      <c r="A8" s="638"/>
      <c r="B8" s="47" t="s">
        <v>28</v>
      </c>
      <c r="C8" s="45" t="s">
        <v>27</v>
      </c>
      <c r="D8" s="46" t="s">
        <v>28</v>
      </c>
      <c r="E8" s="45" t="s">
        <v>27</v>
      </c>
      <c r="F8" s="688"/>
      <c r="G8" s="681"/>
      <c r="H8" s="47" t="s">
        <v>28</v>
      </c>
      <c r="I8" s="45" t="s">
        <v>27</v>
      </c>
      <c r="J8" s="46" t="s">
        <v>28</v>
      </c>
      <c r="K8" s="45" t="s">
        <v>27</v>
      </c>
      <c r="L8" s="688"/>
      <c r="M8" s="678"/>
      <c r="N8" s="47" t="s">
        <v>28</v>
      </c>
      <c r="O8" s="45" t="s">
        <v>27</v>
      </c>
      <c r="P8" s="46" t="s">
        <v>28</v>
      </c>
      <c r="Q8" s="45" t="s">
        <v>27</v>
      </c>
      <c r="R8" s="688"/>
      <c r="S8" s="681"/>
      <c r="T8" s="47" t="s">
        <v>28</v>
      </c>
      <c r="U8" s="45" t="s">
        <v>27</v>
      </c>
      <c r="V8" s="46" t="s">
        <v>28</v>
      </c>
      <c r="W8" s="45" t="s">
        <v>27</v>
      </c>
      <c r="X8" s="688"/>
      <c r="Y8" s="694"/>
    </row>
    <row r="9" spans="1:25" s="209" customFormat="1" ht="18" customHeight="1" thickBot="1" thickTop="1">
      <c r="A9" s="737" t="s">
        <v>22</v>
      </c>
      <c r="B9" s="509">
        <f>B10+B14+B24+B32+B40+B44</f>
        <v>25505.776</v>
      </c>
      <c r="C9" s="510">
        <f>C10+C14+C24+C32+C40+C44</f>
        <v>14338.120000000003</v>
      </c>
      <c r="D9" s="511">
        <f>D10+D14+D24+D32+D40+D44</f>
        <v>8012.093000000001</v>
      </c>
      <c r="E9" s="510">
        <f>E10+E14+E24+E32+E40+E44</f>
        <v>3468.757</v>
      </c>
      <c r="F9" s="511">
        <f>SUM(B9:E9)</f>
        <v>51324.74600000001</v>
      </c>
      <c r="G9" s="733">
        <f>F9/$F$9</f>
        <v>1</v>
      </c>
      <c r="H9" s="509">
        <f>H10+H14+H24+H32+H40+H44</f>
        <v>20137.199</v>
      </c>
      <c r="I9" s="510">
        <f>I10+I14+I24+I32+I40+I44</f>
        <v>11441.990000000003</v>
      </c>
      <c r="J9" s="511">
        <f>J10+J14+J24+J32+J40+J44</f>
        <v>15174.543</v>
      </c>
      <c r="K9" s="510">
        <f>K10+K14+K24+K32+K40+K44</f>
        <v>5391.9349999999995</v>
      </c>
      <c r="L9" s="511">
        <f>SUM(H9:K9)</f>
        <v>52145.667</v>
      </c>
      <c r="M9" s="734">
        <f>IF(ISERROR(F9/L9-1),"         /0",(F9/L9-1))</f>
        <v>-0.015742842065861296</v>
      </c>
      <c r="N9" s="509">
        <f>N10+N14+N24+N32+N40+N44</f>
        <v>53414.335999999996</v>
      </c>
      <c r="O9" s="510">
        <f>O10+O14+O24+O32+O40+O44</f>
        <v>28454.896</v>
      </c>
      <c r="P9" s="511">
        <f>P10+P14+P24+P32+P40+P44</f>
        <v>15828.643999999998</v>
      </c>
      <c r="Q9" s="510">
        <f>Q10+Q14+Q24+Q32+Q40+Q44</f>
        <v>7167.124</v>
      </c>
      <c r="R9" s="511">
        <f>SUM(N9:Q9)</f>
        <v>104864.99999999999</v>
      </c>
      <c r="S9" s="733">
        <f>R9/$R$9</f>
        <v>1</v>
      </c>
      <c r="T9" s="509">
        <f>T10+T14+T24+T32+T40+T44</f>
        <v>42167.445</v>
      </c>
      <c r="U9" s="510">
        <f>U10+U14+U24+U32+U40+U44</f>
        <v>22888.313</v>
      </c>
      <c r="V9" s="511">
        <f>V10+V14+V24+V32+V40+V44</f>
        <v>30999.652</v>
      </c>
      <c r="W9" s="510">
        <f>W10+W14+W24+W32+W40+W44</f>
        <v>10276.043000000001</v>
      </c>
      <c r="X9" s="511">
        <f>SUM(T9:W9)</f>
        <v>106331.45300000001</v>
      </c>
      <c r="Y9" s="735">
        <f>IF(ISERROR(R9/X9-1),"         /0",(R9/X9-1))</f>
        <v>-0.0137913379214335</v>
      </c>
    </row>
    <row r="10" spans="1:25" s="58" customFormat="1" ht="19.5" customHeight="1" thickTop="1">
      <c r="A10" s="67" t="s">
        <v>53</v>
      </c>
      <c r="B10" s="64">
        <f>SUM(B11:B13)</f>
        <v>15617.188</v>
      </c>
      <c r="C10" s="63">
        <f>SUM(C11:C13)</f>
        <v>5702.415000000001</v>
      </c>
      <c r="D10" s="62">
        <f>SUM(D11:D13)</f>
        <v>7068.371</v>
      </c>
      <c r="E10" s="61">
        <f>SUM(E11:E13)</f>
        <v>2947</v>
      </c>
      <c r="F10" s="62">
        <f aca="true" t="shared" si="0" ref="F10:F44">SUM(B10:E10)</f>
        <v>31334.974000000002</v>
      </c>
      <c r="G10" s="65">
        <f aca="true" t="shared" si="1" ref="G10:G44">F10/$F$9</f>
        <v>0.61052370332237</v>
      </c>
      <c r="H10" s="64">
        <f>SUM(H11:H13)</f>
        <v>10726.521</v>
      </c>
      <c r="I10" s="63">
        <f>SUM(I11:I13)</f>
        <v>4134.121000000001</v>
      </c>
      <c r="J10" s="62">
        <f>SUM(J11:J13)</f>
        <v>12931.940999999999</v>
      </c>
      <c r="K10" s="61">
        <f>SUM(K11:K13)</f>
        <v>3847.6679999999997</v>
      </c>
      <c r="L10" s="62">
        <f aca="true" t="shared" si="2" ref="L10:L44">SUM(H10:K10)</f>
        <v>31640.250999999997</v>
      </c>
      <c r="M10" s="66">
        <f aca="true" t="shared" si="3" ref="M10:M23">IF(ISERROR(F10/L10-1),"         /0",(F10/L10-1))</f>
        <v>-0.009648374786912828</v>
      </c>
      <c r="N10" s="64">
        <f>SUM(N11:N13)</f>
        <v>34766.530999999995</v>
      </c>
      <c r="O10" s="63">
        <f>SUM(O11:O13)</f>
        <v>11716.048</v>
      </c>
      <c r="P10" s="62">
        <f>SUM(P11:P13)</f>
        <v>14410.918</v>
      </c>
      <c r="Q10" s="61">
        <f>SUM(Q11:Q13)</f>
        <v>6200.169000000001</v>
      </c>
      <c r="R10" s="62">
        <f aca="true" t="shared" si="4" ref="R10:R44">SUM(N10:Q10)</f>
        <v>67093.666</v>
      </c>
      <c r="S10" s="65">
        <f aca="true" t="shared" si="5" ref="S10:S44">R10/$R$9</f>
        <v>0.6398099079769227</v>
      </c>
      <c r="T10" s="64">
        <f>SUM(T11:T13)</f>
        <v>24188.88099999999</v>
      </c>
      <c r="U10" s="63">
        <f>SUM(U11:U13)</f>
        <v>8220.223999999998</v>
      </c>
      <c r="V10" s="62">
        <f>SUM(V11:V13)</f>
        <v>27207.998</v>
      </c>
      <c r="W10" s="61">
        <f>SUM(W11:W13)</f>
        <v>7723.214999999999</v>
      </c>
      <c r="X10" s="62">
        <f aca="true" t="shared" si="6" ref="X10:X41">SUM(T10:W10)</f>
        <v>67340.31799999998</v>
      </c>
      <c r="Y10" s="59">
        <f aca="true" t="shared" si="7" ref="Y10:Y44">IF(ISERROR(R10/X10-1),"         /0",IF(R10/X10&gt;5,"  *  ",(R10/X10-1)))</f>
        <v>-0.003662768566076391</v>
      </c>
    </row>
    <row r="11" spans="1:25" ht="19.5" customHeight="1">
      <c r="A11" s="111" t="s">
        <v>387</v>
      </c>
      <c r="B11" s="112">
        <v>15411.422</v>
      </c>
      <c r="C11" s="113">
        <v>5616.950000000001</v>
      </c>
      <c r="D11" s="114">
        <v>7026.024</v>
      </c>
      <c r="E11" s="135">
        <v>2931.632</v>
      </c>
      <c r="F11" s="114">
        <f t="shared" si="0"/>
        <v>30986.028000000006</v>
      </c>
      <c r="G11" s="115">
        <f t="shared" si="1"/>
        <v>0.6037249166318329</v>
      </c>
      <c r="H11" s="112">
        <v>10540.156</v>
      </c>
      <c r="I11" s="113">
        <v>4026.395000000001</v>
      </c>
      <c r="J11" s="114">
        <v>12931.940999999999</v>
      </c>
      <c r="K11" s="135">
        <v>3836.1639999999998</v>
      </c>
      <c r="L11" s="114">
        <f t="shared" si="2"/>
        <v>31334.656</v>
      </c>
      <c r="M11" s="116">
        <f t="shared" si="3"/>
        <v>-0.011125955874543347</v>
      </c>
      <c r="N11" s="112">
        <v>34374.788</v>
      </c>
      <c r="O11" s="113">
        <v>11549.271</v>
      </c>
      <c r="P11" s="114">
        <v>14368.571</v>
      </c>
      <c r="Q11" s="135">
        <v>6184.460000000001</v>
      </c>
      <c r="R11" s="114">
        <f t="shared" si="4"/>
        <v>66477.09000000001</v>
      </c>
      <c r="S11" s="115">
        <f t="shared" si="5"/>
        <v>0.6339301959662426</v>
      </c>
      <c r="T11" s="112">
        <v>23862.90299999999</v>
      </c>
      <c r="U11" s="113">
        <v>7990.445999999999</v>
      </c>
      <c r="V11" s="114">
        <v>27207.998</v>
      </c>
      <c r="W11" s="135">
        <v>7666.382</v>
      </c>
      <c r="X11" s="114">
        <f t="shared" si="6"/>
        <v>66727.72899999999</v>
      </c>
      <c r="Y11" s="117">
        <f t="shared" si="7"/>
        <v>-0.0037561446156811895</v>
      </c>
    </row>
    <row r="12" spans="1:25" ht="19.5" customHeight="1">
      <c r="A12" s="118" t="s">
        <v>388</v>
      </c>
      <c r="B12" s="119">
        <v>118.80999999999999</v>
      </c>
      <c r="C12" s="120">
        <v>70.022</v>
      </c>
      <c r="D12" s="121">
        <v>0</v>
      </c>
      <c r="E12" s="136">
        <v>15.368</v>
      </c>
      <c r="F12" s="121">
        <f t="shared" si="0"/>
        <v>204.2</v>
      </c>
      <c r="G12" s="122">
        <f t="shared" si="1"/>
        <v>0.003978587638797082</v>
      </c>
      <c r="H12" s="119">
        <v>102.119</v>
      </c>
      <c r="I12" s="120">
        <v>101.939</v>
      </c>
      <c r="J12" s="121"/>
      <c r="K12" s="136"/>
      <c r="L12" s="121">
        <f t="shared" si="2"/>
        <v>204.058</v>
      </c>
      <c r="M12" s="123">
        <f t="shared" si="3"/>
        <v>0.000695880582971542</v>
      </c>
      <c r="N12" s="119">
        <v>252.715</v>
      </c>
      <c r="O12" s="120">
        <v>150.705</v>
      </c>
      <c r="P12" s="121">
        <v>0</v>
      </c>
      <c r="Q12" s="136">
        <v>15.709</v>
      </c>
      <c r="R12" s="121">
        <f t="shared" si="4"/>
        <v>419.129</v>
      </c>
      <c r="S12" s="122">
        <f t="shared" si="5"/>
        <v>0.003996843560768608</v>
      </c>
      <c r="T12" s="119">
        <v>203.06400000000002</v>
      </c>
      <c r="U12" s="120">
        <v>203.057</v>
      </c>
      <c r="V12" s="121"/>
      <c r="W12" s="136">
        <v>15.235</v>
      </c>
      <c r="X12" s="121">
        <f t="shared" si="6"/>
        <v>421.356</v>
      </c>
      <c r="Y12" s="124">
        <f t="shared" si="7"/>
        <v>-0.0052853169291524615</v>
      </c>
    </row>
    <row r="13" spans="1:25" ht="19.5" customHeight="1" thickBot="1">
      <c r="A13" s="125" t="s">
        <v>389</v>
      </c>
      <c r="B13" s="126">
        <v>86.956</v>
      </c>
      <c r="C13" s="127">
        <v>15.443</v>
      </c>
      <c r="D13" s="128">
        <v>42.347</v>
      </c>
      <c r="E13" s="137">
        <v>0</v>
      </c>
      <c r="F13" s="128">
        <f t="shared" si="0"/>
        <v>144.746</v>
      </c>
      <c r="G13" s="129">
        <f t="shared" si="1"/>
        <v>0.002820199051740071</v>
      </c>
      <c r="H13" s="126">
        <v>84.24600000000001</v>
      </c>
      <c r="I13" s="127">
        <v>5.787</v>
      </c>
      <c r="J13" s="128"/>
      <c r="K13" s="137">
        <v>11.504</v>
      </c>
      <c r="L13" s="128">
        <f t="shared" si="2"/>
        <v>101.53700000000002</v>
      </c>
      <c r="M13" s="130">
        <f t="shared" si="3"/>
        <v>0.4255493071491179</v>
      </c>
      <c r="N13" s="126">
        <v>139.028</v>
      </c>
      <c r="O13" s="127">
        <v>16.072</v>
      </c>
      <c r="P13" s="128">
        <v>42.347</v>
      </c>
      <c r="Q13" s="137">
        <v>0</v>
      </c>
      <c r="R13" s="128">
        <f t="shared" si="4"/>
        <v>197.447</v>
      </c>
      <c r="S13" s="129">
        <f t="shared" si="5"/>
        <v>0.0018828684499117916</v>
      </c>
      <c r="T13" s="126">
        <v>122.914</v>
      </c>
      <c r="U13" s="127">
        <v>26.721</v>
      </c>
      <c r="V13" s="128">
        <v>0</v>
      </c>
      <c r="W13" s="137">
        <v>41.598</v>
      </c>
      <c r="X13" s="128">
        <f t="shared" si="6"/>
        <v>191.233</v>
      </c>
      <c r="Y13" s="131">
        <f t="shared" si="7"/>
        <v>0.03249439165834356</v>
      </c>
    </row>
    <row r="14" spans="1:25" s="58" customFormat="1" ht="19.5" customHeight="1">
      <c r="A14" s="67" t="s">
        <v>52</v>
      </c>
      <c r="B14" s="64">
        <f>SUM(B15:B23)</f>
        <v>3369.941</v>
      </c>
      <c r="C14" s="63">
        <f>SUM(C15:C23)</f>
        <v>4485.543000000001</v>
      </c>
      <c r="D14" s="62">
        <f>SUM(D15:D23)</f>
        <v>413.332</v>
      </c>
      <c r="E14" s="61">
        <f>SUM(E15:E23)</f>
        <v>287.72999999999996</v>
      </c>
      <c r="F14" s="62">
        <f t="shared" si="0"/>
        <v>8556.546</v>
      </c>
      <c r="G14" s="65">
        <f t="shared" si="1"/>
        <v>0.16671384988442026</v>
      </c>
      <c r="H14" s="64">
        <f>SUM(H15:H23)</f>
        <v>3409.1009999999997</v>
      </c>
      <c r="I14" s="63">
        <f>SUM(I15:I23)</f>
        <v>3494.7450000000003</v>
      </c>
      <c r="J14" s="62">
        <f>SUM(J15:J23)</f>
        <v>805.6709999999999</v>
      </c>
      <c r="K14" s="61">
        <f>SUM(K15:K23)</f>
        <v>266.93300000000005</v>
      </c>
      <c r="L14" s="62">
        <f t="shared" si="2"/>
        <v>7976.45</v>
      </c>
      <c r="M14" s="66">
        <f t="shared" si="3"/>
        <v>0.07272608741984232</v>
      </c>
      <c r="N14" s="64">
        <f>SUM(N15:N23)</f>
        <v>6043.3730000000005</v>
      </c>
      <c r="O14" s="63">
        <f>SUM(O15:O23)</f>
        <v>8803.757</v>
      </c>
      <c r="P14" s="62">
        <f>SUM(P15:P23)</f>
        <v>775.31</v>
      </c>
      <c r="Q14" s="61">
        <f>SUM(Q15:Q23)</f>
        <v>689.458</v>
      </c>
      <c r="R14" s="62">
        <f t="shared" si="4"/>
        <v>16311.898000000001</v>
      </c>
      <c r="S14" s="65">
        <f t="shared" si="5"/>
        <v>0.15555140418633484</v>
      </c>
      <c r="T14" s="64">
        <f>SUM(T15:T23)</f>
        <v>6795.057999999999</v>
      </c>
      <c r="U14" s="63">
        <f>SUM(U15:U23)</f>
        <v>7184.890999999999</v>
      </c>
      <c r="V14" s="62">
        <f>SUM(V15:V23)</f>
        <v>1129.8319999999999</v>
      </c>
      <c r="W14" s="61">
        <f>SUM(W15:W23)</f>
        <v>550.6560000000001</v>
      </c>
      <c r="X14" s="62">
        <f t="shared" si="6"/>
        <v>15660.436999999998</v>
      </c>
      <c r="Y14" s="59">
        <f t="shared" si="7"/>
        <v>0.04159915843983164</v>
      </c>
    </row>
    <row r="15" spans="1:25" ht="19.5" customHeight="1">
      <c r="A15" s="111" t="s">
        <v>391</v>
      </c>
      <c r="B15" s="112">
        <v>451.945</v>
      </c>
      <c r="C15" s="113">
        <v>1564.5670000000002</v>
      </c>
      <c r="D15" s="114">
        <v>148.582</v>
      </c>
      <c r="E15" s="135">
        <v>176.84199999999998</v>
      </c>
      <c r="F15" s="114">
        <f t="shared" si="0"/>
        <v>2341.936</v>
      </c>
      <c r="G15" s="115">
        <f t="shared" si="1"/>
        <v>0.045629763077638996</v>
      </c>
      <c r="H15" s="112">
        <v>443.326</v>
      </c>
      <c r="I15" s="113">
        <v>1145.481</v>
      </c>
      <c r="J15" s="114">
        <v>175.577</v>
      </c>
      <c r="K15" s="113">
        <v>0.8</v>
      </c>
      <c r="L15" s="114">
        <f t="shared" si="2"/>
        <v>1765.184</v>
      </c>
      <c r="M15" s="116">
        <f t="shared" si="3"/>
        <v>0.32673760922374107</v>
      </c>
      <c r="N15" s="112">
        <v>792.379</v>
      </c>
      <c r="O15" s="113">
        <v>2741.493</v>
      </c>
      <c r="P15" s="114">
        <v>264.298</v>
      </c>
      <c r="Q15" s="113">
        <v>573.7049999999999</v>
      </c>
      <c r="R15" s="114">
        <f t="shared" si="4"/>
        <v>4371.875</v>
      </c>
      <c r="S15" s="115">
        <f t="shared" si="5"/>
        <v>0.04169050684213036</v>
      </c>
      <c r="T15" s="132">
        <v>956.9469999999999</v>
      </c>
      <c r="U15" s="113">
        <v>2106.0249999999996</v>
      </c>
      <c r="V15" s="114">
        <v>274.959</v>
      </c>
      <c r="W15" s="135">
        <v>3.158</v>
      </c>
      <c r="X15" s="114">
        <f t="shared" si="6"/>
        <v>3341.0889999999995</v>
      </c>
      <c r="Y15" s="117">
        <f t="shared" si="7"/>
        <v>0.30851797123632463</v>
      </c>
    </row>
    <row r="16" spans="1:25" ht="19.5" customHeight="1">
      <c r="A16" s="118" t="s">
        <v>390</v>
      </c>
      <c r="B16" s="119">
        <v>948.5319999999999</v>
      </c>
      <c r="C16" s="120">
        <v>554.9159999999999</v>
      </c>
      <c r="D16" s="121">
        <v>143.535</v>
      </c>
      <c r="E16" s="136">
        <v>13.565</v>
      </c>
      <c r="F16" s="121">
        <f t="shared" si="0"/>
        <v>1660.548</v>
      </c>
      <c r="G16" s="122">
        <f t="shared" si="1"/>
        <v>0.03235374998251331</v>
      </c>
      <c r="H16" s="119">
        <v>668.119</v>
      </c>
      <c r="I16" s="120">
        <v>304.1940000000001</v>
      </c>
      <c r="J16" s="121">
        <v>364.38599999999997</v>
      </c>
      <c r="K16" s="120">
        <v>32.669000000000004</v>
      </c>
      <c r="L16" s="121">
        <f t="shared" si="2"/>
        <v>1369.3680000000002</v>
      </c>
      <c r="M16" s="123">
        <f t="shared" si="3"/>
        <v>0.21263823895402822</v>
      </c>
      <c r="N16" s="119">
        <v>1705.162</v>
      </c>
      <c r="O16" s="120">
        <v>1326.9940000000004</v>
      </c>
      <c r="P16" s="121">
        <v>254.144</v>
      </c>
      <c r="Q16" s="120">
        <v>13.565</v>
      </c>
      <c r="R16" s="121">
        <f t="shared" si="4"/>
        <v>3299.8650000000002</v>
      </c>
      <c r="S16" s="122">
        <f t="shared" si="5"/>
        <v>0.031467744242597635</v>
      </c>
      <c r="T16" s="133">
        <v>1341.039</v>
      </c>
      <c r="U16" s="120">
        <v>964.9009999999995</v>
      </c>
      <c r="V16" s="121">
        <v>455.64099999999996</v>
      </c>
      <c r="W16" s="120">
        <v>91.88000000000001</v>
      </c>
      <c r="X16" s="121">
        <f t="shared" si="6"/>
        <v>2853.461</v>
      </c>
      <c r="Y16" s="124">
        <f t="shared" si="7"/>
        <v>0.15644300027230118</v>
      </c>
    </row>
    <row r="17" spans="1:25" ht="19.5" customHeight="1">
      <c r="A17" s="118" t="s">
        <v>392</v>
      </c>
      <c r="B17" s="119">
        <v>578.733</v>
      </c>
      <c r="C17" s="120">
        <v>907.4479999999999</v>
      </c>
      <c r="D17" s="121">
        <v>0</v>
      </c>
      <c r="E17" s="136">
        <v>81.075</v>
      </c>
      <c r="F17" s="121">
        <f>SUM(B17:E17)</f>
        <v>1567.2559999999999</v>
      </c>
      <c r="G17" s="122">
        <f>F17/$F$9</f>
        <v>0.030536069287123206</v>
      </c>
      <c r="H17" s="119">
        <v>707.569</v>
      </c>
      <c r="I17" s="120">
        <v>830.296</v>
      </c>
      <c r="J17" s="121">
        <v>204.511</v>
      </c>
      <c r="K17" s="120">
        <v>0</v>
      </c>
      <c r="L17" s="121">
        <f>SUM(H17:K17)</f>
        <v>1742.376</v>
      </c>
      <c r="M17" s="123">
        <f>IF(ISERROR(F17/L17-1),"         /0",(F17/L17-1))</f>
        <v>-0.10050643489120614</v>
      </c>
      <c r="N17" s="119">
        <v>1064.636</v>
      </c>
      <c r="O17" s="120">
        <v>2047.3869999999997</v>
      </c>
      <c r="P17" s="121">
        <v>0</v>
      </c>
      <c r="Q17" s="120">
        <v>81.075</v>
      </c>
      <c r="R17" s="121">
        <f>SUM(N17:Q17)</f>
        <v>3193.0979999999995</v>
      </c>
      <c r="S17" s="122">
        <f>R17/$R$9</f>
        <v>0.03044960663710485</v>
      </c>
      <c r="T17" s="133">
        <v>1269.8409999999997</v>
      </c>
      <c r="U17" s="120">
        <v>1806.7849999999994</v>
      </c>
      <c r="V17" s="121">
        <v>338.03499999999997</v>
      </c>
      <c r="W17" s="120">
        <v>0</v>
      </c>
      <c r="X17" s="121">
        <f>SUM(T17:W17)</f>
        <v>3414.660999999999</v>
      </c>
      <c r="Y17" s="124">
        <f>IF(ISERROR(R17/X17-1),"         /0",IF(R17/X17&gt;5,"  *  ",(R17/X17-1)))</f>
        <v>-0.0648857968624117</v>
      </c>
    </row>
    <row r="18" spans="1:25" ht="19.5" customHeight="1">
      <c r="A18" s="118" t="s">
        <v>393</v>
      </c>
      <c r="B18" s="119">
        <v>574.9839999999999</v>
      </c>
      <c r="C18" s="120">
        <v>917.6640000000001</v>
      </c>
      <c r="D18" s="121">
        <v>0</v>
      </c>
      <c r="E18" s="136">
        <v>0</v>
      </c>
      <c r="F18" s="121">
        <f t="shared" si="0"/>
        <v>1492.6480000000001</v>
      </c>
      <c r="G18" s="122">
        <f t="shared" si="1"/>
        <v>0.029082423515549398</v>
      </c>
      <c r="H18" s="119">
        <v>738.191</v>
      </c>
      <c r="I18" s="120">
        <v>747.2539999999999</v>
      </c>
      <c r="J18" s="121">
        <v>53.95</v>
      </c>
      <c r="K18" s="120">
        <v>224.369</v>
      </c>
      <c r="L18" s="121">
        <f t="shared" si="2"/>
        <v>1763.764</v>
      </c>
      <c r="M18" s="123">
        <f t="shared" si="3"/>
        <v>-0.15371444252178845</v>
      </c>
      <c r="N18" s="119">
        <v>1021.6659999999999</v>
      </c>
      <c r="O18" s="120">
        <v>1712.719</v>
      </c>
      <c r="P18" s="121">
        <v>0</v>
      </c>
      <c r="Q18" s="120">
        <v>2.733</v>
      </c>
      <c r="R18" s="121">
        <f t="shared" si="4"/>
        <v>2737.1180000000004</v>
      </c>
      <c r="S18" s="122">
        <f t="shared" si="5"/>
        <v>0.026101349353931252</v>
      </c>
      <c r="T18" s="133">
        <v>1473.0560000000003</v>
      </c>
      <c r="U18" s="120">
        <v>1408.8059999999998</v>
      </c>
      <c r="V18" s="121">
        <v>53.95</v>
      </c>
      <c r="W18" s="120">
        <v>438.488</v>
      </c>
      <c r="X18" s="121">
        <f t="shared" si="6"/>
        <v>3374.2999999999997</v>
      </c>
      <c r="Y18" s="124">
        <f t="shared" si="7"/>
        <v>-0.18883383220223438</v>
      </c>
    </row>
    <row r="19" spans="1:25" ht="19.5" customHeight="1">
      <c r="A19" s="118" t="s">
        <v>394</v>
      </c>
      <c r="B19" s="119">
        <v>353.628</v>
      </c>
      <c r="C19" s="120">
        <v>235.909</v>
      </c>
      <c r="D19" s="121">
        <v>0</v>
      </c>
      <c r="E19" s="136">
        <v>3.442</v>
      </c>
      <c r="F19" s="121">
        <f t="shared" si="0"/>
        <v>592.979</v>
      </c>
      <c r="G19" s="122">
        <f t="shared" si="1"/>
        <v>0.011553471691803404</v>
      </c>
      <c r="H19" s="119">
        <v>442.848</v>
      </c>
      <c r="I19" s="120">
        <v>320.657</v>
      </c>
      <c r="J19" s="121">
        <v>0</v>
      </c>
      <c r="K19" s="120">
        <v>2.572</v>
      </c>
      <c r="L19" s="121">
        <f t="shared" si="2"/>
        <v>766.077</v>
      </c>
      <c r="M19" s="123">
        <f t="shared" si="3"/>
        <v>-0.2259537879351553</v>
      </c>
      <c r="N19" s="119">
        <v>564.71</v>
      </c>
      <c r="O19" s="120">
        <v>435.124</v>
      </c>
      <c r="P19" s="121">
        <v>0</v>
      </c>
      <c r="Q19" s="120">
        <v>3.442</v>
      </c>
      <c r="R19" s="121">
        <f t="shared" si="4"/>
        <v>1003.2760000000001</v>
      </c>
      <c r="S19" s="122">
        <f t="shared" si="5"/>
        <v>0.009567310351404188</v>
      </c>
      <c r="T19" s="133">
        <v>918.1650000000001</v>
      </c>
      <c r="U19" s="120">
        <v>667.5739999999998</v>
      </c>
      <c r="V19" s="121">
        <v>0</v>
      </c>
      <c r="W19" s="120">
        <v>2.573</v>
      </c>
      <c r="X19" s="121">
        <f t="shared" si="6"/>
        <v>1588.3120000000001</v>
      </c>
      <c r="Y19" s="124">
        <f t="shared" si="7"/>
        <v>-0.36833821062864225</v>
      </c>
    </row>
    <row r="20" spans="1:25" ht="19.5" customHeight="1">
      <c r="A20" s="118" t="s">
        <v>398</v>
      </c>
      <c r="B20" s="119">
        <v>314.356</v>
      </c>
      <c r="C20" s="120">
        <v>0</v>
      </c>
      <c r="D20" s="121">
        <v>0</v>
      </c>
      <c r="E20" s="136">
        <v>1.894</v>
      </c>
      <c r="F20" s="121">
        <f t="shared" si="0"/>
        <v>316.25</v>
      </c>
      <c r="G20" s="122">
        <f t="shared" si="1"/>
        <v>0.006161745057637499</v>
      </c>
      <c r="H20" s="119">
        <v>294.622</v>
      </c>
      <c r="I20" s="120">
        <v>1.863</v>
      </c>
      <c r="J20" s="121">
        <v>0</v>
      </c>
      <c r="K20" s="120">
        <v>4.153</v>
      </c>
      <c r="L20" s="121">
        <f t="shared" si="2"/>
        <v>300.63800000000003</v>
      </c>
      <c r="M20" s="123">
        <f t="shared" si="3"/>
        <v>0.051929563129078815</v>
      </c>
      <c r="N20" s="119">
        <v>658.7239999999999</v>
      </c>
      <c r="O20" s="120">
        <v>0</v>
      </c>
      <c r="P20" s="121">
        <v>47.858</v>
      </c>
      <c r="Q20" s="120">
        <v>1.894</v>
      </c>
      <c r="R20" s="121">
        <f t="shared" si="4"/>
        <v>708.4759999999999</v>
      </c>
      <c r="S20" s="122">
        <f t="shared" si="5"/>
        <v>0.0067560768607256945</v>
      </c>
      <c r="T20" s="133">
        <v>663.1179999999999</v>
      </c>
      <c r="U20" s="120">
        <v>8.064</v>
      </c>
      <c r="V20" s="121">
        <v>0</v>
      </c>
      <c r="W20" s="120">
        <v>12.187000000000001</v>
      </c>
      <c r="X20" s="121">
        <f t="shared" si="6"/>
        <v>683.3689999999999</v>
      </c>
      <c r="Y20" s="124">
        <f t="shared" si="7"/>
        <v>0.03674003356897959</v>
      </c>
    </row>
    <row r="21" spans="1:25" ht="19.5" customHeight="1">
      <c r="A21" s="118" t="s">
        <v>395</v>
      </c>
      <c r="B21" s="119">
        <v>52.167</v>
      </c>
      <c r="C21" s="120">
        <v>108.62100000000001</v>
      </c>
      <c r="D21" s="121">
        <v>121.215</v>
      </c>
      <c r="E21" s="136">
        <v>10.911999999999999</v>
      </c>
      <c r="F21" s="121">
        <f t="shared" si="0"/>
        <v>292.915</v>
      </c>
      <c r="G21" s="122">
        <f t="shared" si="1"/>
        <v>0.005707091078443915</v>
      </c>
      <c r="H21" s="119">
        <v>9.83</v>
      </c>
      <c r="I21" s="120">
        <v>0.031</v>
      </c>
      <c r="J21" s="121">
        <v>7.247</v>
      </c>
      <c r="K21" s="120">
        <v>0</v>
      </c>
      <c r="L21" s="121">
        <f t="shared" si="2"/>
        <v>17.108</v>
      </c>
      <c r="M21" s="123">
        <f t="shared" si="3"/>
        <v>16.121522094926352</v>
      </c>
      <c r="N21" s="119">
        <v>92.53300000000002</v>
      </c>
      <c r="O21" s="120">
        <v>173.148</v>
      </c>
      <c r="P21" s="121">
        <v>208.325</v>
      </c>
      <c r="Q21" s="120">
        <v>11.011999999999999</v>
      </c>
      <c r="R21" s="121">
        <f t="shared" si="4"/>
        <v>485.01800000000003</v>
      </c>
      <c r="S21" s="122">
        <f t="shared" si="5"/>
        <v>0.004625165689219474</v>
      </c>
      <c r="T21" s="133">
        <v>25.266</v>
      </c>
      <c r="U21" s="120">
        <v>0.031</v>
      </c>
      <c r="V21" s="121">
        <v>7.247</v>
      </c>
      <c r="W21" s="120">
        <v>0</v>
      </c>
      <c r="X21" s="121">
        <f t="shared" si="6"/>
        <v>32.544</v>
      </c>
      <c r="Y21" s="124" t="str">
        <f t="shared" si="7"/>
        <v>  *  </v>
      </c>
    </row>
    <row r="22" spans="1:25" ht="18.75" customHeight="1">
      <c r="A22" s="118" t="s">
        <v>397</v>
      </c>
      <c r="B22" s="119">
        <v>54.9</v>
      </c>
      <c r="C22" s="120">
        <v>186.381</v>
      </c>
      <c r="D22" s="121">
        <v>0</v>
      </c>
      <c r="E22" s="120">
        <v>0</v>
      </c>
      <c r="F22" s="121">
        <f t="shared" si="0"/>
        <v>241.281</v>
      </c>
      <c r="G22" s="122">
        <f t="shared" si="1"/>
        <v>0.00470106564190303</v>
      </c>
      <c r="H22" s="119">
        <v>94.322</v>
      </c>
      <c r="I22" s="120">
        <v>143.62900000000002</v>
      </c>
      <c r="J22" s="121">
        <v>0</v>
      </c>
      <c r="K22" s="120">
        <v>2.37</v>
      </c>
      <c r="L22" s="121">
        <f t="shared" si="2"/>
        <v>240.32100000000003</v>
      </c>
      <c r="M22" s="123">
        <f t="shared" si="3"/>
        <v>0.003994657146066949</v>
      </c>
      <c r="N22" s="119">
        <v>69.35</v>
      </c>
      <c r="O22" s="120">
        <v>348.719</v>
      </c>
      <c r="P22" s="121">
        <v>0.685</v>
      </c>
      <c r="Q22" s="120">
        <v>2.032</v>
      </c>
      <c r="R22" s="121">
        <f t="shared" si="4"/>
        <v>420.78599999999994</v>
      </c>
      <c r="S22" s="122">
        <f t="shared" si="5"/>
        <v>0.004012644829065942</v>
      </c>
      <c r="T22" s="133">
        <v>117.75999999999999</v>
      </c>
      <c r="U22" s="120">
        <v>220.88600000000002</v>
      </c>
      <c r="V22" s="121">
        <v>0</v>
      </c>
      <c r="W22" s="120">
        <v>2.37</v>
      </c>
      <c r="X22" s="121">
        <f t="shared" si="6"/>
        <v>341.016</v>
      </c>
      <c r="Y22" s="124">
        <f t="shared" si="7"/>
        <v>0.2339186431135194</v>
      </c>
    </row>
    <row r="23" spans="1:25" ht="19.5" customHeight="1" thickBot="1">
      <c r="A23" s="125" t="s">
        <v>396</v>
      </c>
      <c r="B23" s="126">
        <v>40.696</v>
      </c>
      <c r="C23" s="127">
        <v>10.036999999999999</v>
      </c>
      <c r="D23" s="128">
        <v>0</v>
      </c>
      <c r="E23" s="127">
        <v>0</v>
      </c>
      <c r="F23" s="128">
        <f t="shared" si="0"/>
        <v>50.733</v>
      </c>
      <c r="G23" s="129">
        <f t="shared" si="1"/>
        <v>0.0009884705518075042</v>
      </c>
      <c r="H23" s="126">
        <v>10.274000000000001</v>
      </c>
      <c r="I23" s="127">
        <v>1.3399999999999999</v>
      </c>
      <c r="J23" s="128">
        <v>0</v>
      </c>
      <c r="K23" s="127">
        <v>0</v>
      </c>
      <c r="L23" s="128">
        <f t="shared" si="2"/>
        <v>11.614</v>
      </c>
      <c r="M23" s="123">
        <f t="shared" si="3"/>
        <v>3.3682624418804883</v>
      </c>
      <c r="N23" s="126">
        <v>74.21300000000001</v>
      </c>
      <c r="O23" s="127">
        <v>18.173</v>
      </c>
      <c r="P23" s="128">
        <v>0</v>
      </c>
      <c r="Q23" s="127">
        <v>0</v>
      </c>
      <c r="R23" s="128">
        <f t="shared" si="4"/>
        <v>92.38600000000001</v>
      </c>
      <c r="S23" s="129">
        <f t="shared" si="5"/>
        <v>0.0008809993801554382</v>
      </c>
      <c r="T23" s="134">
        <v>29.866</v>
      </c>
      <c r="U23" s="127">
        <v>1.819</v>
      </c>
      <c r="V23" s="128">
        <v>0</v>
      </c>
      <c r="W23" s="127">
        <v>0</v>
      </c>
      <c r="X23" s="128">
        <f t="shared" si="6"/>
        <v>31.685</v>
      </c>
      <c r="Y23" s="131">
        <f t="shared" si="7"/>
        <v>1.9157645573615278</v>
      </c>
    </row>
    <row r="24" spans="1:25" s="58" customFormat="1" ht="19.5" customHeight="1">
      <c r="A24" s="67" t="s">
        <v>51</v>
      </c>
      <c r="B24" s="64">
        <f>SUM(B25:B31)</f>
        <v>3169.8890000000006</v>
      </c>
      <c r="C24" s="63">
        <f>SUM(C25:C31)</f>
        <v>2561.017</v>
      </c>
      <c r="D24" s="62">
        <f>SUM(D25:D31)</f>
        <v>259.231</v>
      </c>
      <c r="E24" s="63">
        <f>SUM(E25:E31)</f>
        <v>0</v>
      </c>
      <c r="F24" s="62">
        <f t="shared" si="0"/>
        <v>5990.137000000001</v>
      </c>
      <c r="G24" s="65">
        <f t="shared" si="1"/>
        <v>0.11671050451959372</v>
      </c>
      <c r="H24" s="64">
        <f>SUM(H25:H31)</f>
        <v>2928.7000000000007</v>
      </c>
      <c r="I24" s="63">
        <f>SUM(I25:I31)</f>
        <v>2592.628</v>
      </c>
      <c r="J24" s="62">
        <f>SUM(J25:J31)</f>
        <v>554.135</v>
      </c>
      <c r="K24" s="63">
        <f>SUM(K25:K31)</f>
        <v>544.258</v>
      </c>
      <c r="L24" s="62">
        <f t="shared" si="2"/>
        <v>6619.721000000001</v>
      </c>
      <c r="M24" s="66">
        <f aca="true" t="shared" si="8" ref="M24:M44">IF(ISERROR(F24/L24-1),"         /0",(F24/L24-1))</f>
        <v>-0.0951073315627653</v>
      </c>
      <c r="N24" s="64">
        <f>SUM(N25:N31)</f>
        <v>5943.456</v>
      </c>
      <c r="O24" s="63">
        <f>SUM(O25:O31)</f>
        <v>4868.674000000001</v>
      </c>
      <c r="P24" s="62">
        <f>SUM(P25:P31)</f>
        <v>259.231</v>
      </c>
      <c r="Q24" s="63">
        <f>SUM(Q25:Q31)</f>
        <v>0.5</v>
      </c>
      <c r="R24" s="62">
        <f t="shared" si="4"/>
        <v>11071.861</v>
      </c>
      <c r="S24" s="65">
        <f t="shared" si="5"/>
        <v>0.10558204357984077</v>
      </c>
      <c r="T24" s="64">
        <f>SUM(T25:T31)</f>
        <v>5733.666000000002</v>
      </c>
      <c r="U24" s="63">
        <f>SUM(U25:U31)</f>
        <v>5026.285</v>
      </c>
      <c r="V24" s="62">
        <f>SUM(V25:V31)</f>
        <v>943.506</v>
      </c>
      <c r="W24" s="63">
        <f>SUM(W25:W31)</f>
        <v>844.745</v>
      </c>
      <c r="X24" s="62">
        <f t="shared" si="6"/>
        <v>12548.202000000001</v>
      </c>
      <c r="Y24" s="59">
        <f t="shared" si="7"/>
        <v>-0.1176535889364867</v>
      </c>
    </row>
    <row r="25" spans="1:25" ht="19.5" customHeight="1">
      <c r="A25" s="111" t="s">
        <v>399</v>
      </c>
      <c r="B25" s="112">
        <v>856.52</v>
      </c>
      <c r="C25" s="113">
        <v>1234.876</v>
      </c>
      <c r="D25" s="114">
        <v>0</v>
      </c>
      <c r="E25" s="113">
        <v>0</v>
      </c>
      <c r="F25" s="114">
        <f t="shared" si="0"/>
        <v>2091.3959999999997</v>
      </c>
      <c r="G25" s="115">
        <f t="shared" si="1"/>
        <v>0.040748297127471404</v>
      </c>
      <c r="H25" s="112">
        <v>743.453</v>
      </c>
      <c r="I25" s="113">
        <v>1429.508</v>
      </c>
      <c r="J25" s="114">
        <v>0</v>
      </c>
      <c r="K25" s="113">
        <v>0</v>
      </c>
      <c r="L25" s="114">
        <f t="shared" si="2"/>
        <v>2172.9610000000002</v>
      </c>
      <c r="M25" s="116">
        <f t="shared" si="8"/>
        <v>-0.037536338664154845</v>
      </c>
      <c r="N25" s="112">
        <v>1748.65</v>
      </c>
      <c r="O25" s="113">
        <v>2291.041</v>
      </c>
      <c r="P25" s="114">
        <v>0</v>
      </c>
      <c r="Q25" s="113">
        <v>0.5</v>
      </c>
      <c r="R25" s="114">
        <f t="shared" si="4"/>
        <v>4040.1910000000003</v>
      </c>
      <c r="S25" s="115">
        <f t="shared" si="5"/>
        <v>0.03852754493873076</v>
      </c>
      <c r="T25" s="112">
        <v>1521.7030000000004</v>
      </c>
      <c r="U25" s="113">
        <v>2684.7139999999995</v>
      </c>
      <c r="V25" s="114">
        <v>0</v>
      </c>
      <c r="W25" s="113">
        <v>0.1</v>
      </c>
      <c r="X25" s="114">
        <f t="shared" si="6"/>
        <v>4206.517</v>
      </c>
      <c r="Y25" s="117">
        <f t="shared" si="7"/>
        <v>-0.03954007555419359</v>
      </c>
    </row>
    <row r="26" spans="1:25" ht="19.5" customHeight="1">
      <c r="A26" s="118" t="s">
        <v>403</v>
      </c>
      <c r="B26" s="119">
        <v>893.978</v>
      </c>
      <c r="C26" s="120">
        <v>429.79100000000005</v>
      </c>
      <c r="D26" s="121">
        <v>259.231</v>
      </c>
      <c r="E26" s="120">
        <v>0</v>
      </c>
      <c r="F26" s="121">
        <f t="shared" si="0"/>
        <v>1583</v>
      </c>
      <c r="G26" s="122">
        <f t="shared" si="1"/>
        <v>0.030842821901154654</v>
      </c>
      <c r="H26" s="119">
        <v>867.056</v>
      </c>
      <c r="I26" s="120">
        <v>491.363</v>
      </c>
      <c r="J26" s="121">
        <v>554.135</v>
      </c>
      <c r="K26" s="120"/>
      <c r="L26" s="121">
        <f t="shared" si="2"/>
        <v>1912.554</v>
      </c>
      <c r="M26" s="123">
        <f t="shared" si="8"/>
        <v>-0.17231095174306188</v>
      </c>
      <c r="N26" s="119">
        <v>1691.9379999999999</v>
      </c>
      <c r="O26" s="120">
        <v>814.894</v>
      </c>
      <c r="P26" s="121">
        <v>259.231</v>
      </c>
      <c r="Q26" s="120"/>
      <c r="R26" s="121">
        <f t="shared" si="4"/>
        <v>2766.063</v>
      </c>
      <c r="S26" s="122">
        <f t="shared" si="5"/>
        <v>0.02637737090544987</v>
      </c>
      <c r="T26" s="119">
        <v>1755.25</v>
      </c>
      <c r="U26" s="120">
        <v>877.9860000000001</v>
      </c>
      <c r="V26" s="121">
        <v>943.506</v>
      </c>
      <c r="W26" s="120"/>
      <c r="X26" s="121">
        <f t="shared" si="6"/>
        <v>3576.7419999999997</v>
      </c>
      <c r="Y26" s="124">
        <f t="shared" si="7"/>
        <v>-0.22665291485938865</v>
      </c>
    </row>
    <row r="27" spans="1:25" ht="19.5" customHeight="1">
      <c r="A27" s="118" t="s">
        <v>422</v>
      </c>
      <c r="B27" s="119">
        <v>956.499</v>
      </c>
      <c r="C27" s="120">
        <v>61.182</v>
      </c>
      <c r="D27" s="121">
        <v>0</v>
      </c>
      <c r="E27" s="120">
        <v>0</v>
      </c>
      <c r="F27" s="121">
        <f>SUM(B27:E27)</f>
        <v>1017.681</v>
      </c>
      <c r="G27" s="122">
        <f>F27/$F$9</f>
        <v>0.019828271532020828</v>
      </c>
      <c r="H27" s="119">
        <v>1034.291</v>
      </c>
      <c r="I27" s="120">
        <v>39.02</v>
      </c>
      <c r="J27" s="121"/>
      <c r="K27" s="120"/>
      <c r="L27" s="121">
        <f>SUM(H27:K27)</f>
        <v>1073.311</v>
      </c>
      <c r="M27" s="123">
        <f>IF(ISERROR(F27/L27-1),"         /0",(F27/L27-1))</f>
        <v>-0.051830271002533124</v>
      </c>
      <c r="N27" s="119">
        <v>1636.068</v>
      </c>
      <c r="O27" s="120">
        <v>119.682</v>
      </c>
      <c r="P27" s="121"/>
      <c r="Q27" s="120"/>
      <c r="R27" s="121">
        <f>SUM(N27:Q27)</f>
        <v>1755.75</v>
      </c>
      <c r="S27" s="122">
        <f>R27/$R$9</f>
        <v>0.01674295522815048</v>
      </c>
      <c r="T27" s="119">
        <v>1800.676</v>
      </c>
      <c r="U27" s="120">
        <v>77.759</v>
      </c>
      <c r="V27" s="121"/>
      <c r="W27" s="120"/>
      <c r="X27" s="121">
        <f>SUM(T27:W27)</f>
        <v>1878.435</v>
      </c>
      <c r="Y27" s="124">
        <f>IF(ISERROR(R27/X27-1),"         /0",IF(R27/X27&gt;5,"  *  ",(R27/X27-1)))</f>
        <v>-0.06531234777886907</v>
      </c>
    </row>
    <row r="28" spans="1:25" ht="19.5" customHeight="1">
      <c r="A28" s="118" t="s">
        <v>400</v>
      </c>
      <c r="B28" s="119">
        <v>191.06099999999998</v>
      </c>
      <c r="C28" s="120">
        <v>390.921</v>
      </c>
      <c r="D28" s="121">
        <v>0</v>
      </c>
      <c r="E28" s="120">
        <v>0</v>
      </c>
      <c r="F28" s="121">
        <f t="shared" si="0"/>
        <v>581.982</v>
      </c>
      <c r="G28" s="122">
        <f t="shared" si="1"/>
        <v>0.011339208575917744</v>
      </c>
      <c r="H28" s="119">
        <v>97.201</v>
      </c>
      <c r="I28" s="120">
        <v>174.913</v>
      </c>
      <c r="J28" s="121"/>
      <c r="K28" s="120">
        <v>544.258</v>
      </c>
      <c r="L28" s="121">
        <f t="shared" si="2"/>
        <v>816.3720000000001</v>
      </c>
      <c r="M28" s="123">
        <f>IF(ISERROR(F28/L28-1),"         /0",(F28/L28-1))</f>
        <v>-0.28711175787508647</v>
      </c>
      <c r="N28" s="119">
        <v>341.561</v>
      </c>
      <c r="O28" s="120">
        <v>756.986</v>
      </c>
      <c r="P28" s="121">
        <v>0</v>
      </c>
      <c r="Q28" s="120">
        <v>0</v>
      </c>
      <c r="R28" s="121">
        <f t="shared" si="4"/>
        <v>1098.547</v>
      </c>
      <c r="S28" s="122">
        <f t="shared" si="5"/>
        <v>0.010475821294044726</v>
      </c>
      <c r="T28" s="119">
        <v>171.98300000000003</v>
      </c>
      <c r="U28" s="120">
        <v>393.243</v>
      </c>
      <c r="V28" s="121"/>
      <c r="W28" s="120">
        <v>844.645</v>
      </c>
      <c r="X28" s="121">
        <f t="shared" si="6"/>
        <v>1409.871</v>
      </c>
      <c r="Y28" s="124">
        <f t="shared" si="7"/>
        <v>-0.22081736556039533</v>
      </c>
    </row>
    <row r="29" spans="1:25" ht="19.5" customHeight="1">
      <c r="A29" s="118" t="s">
        <v>401</v>
      </c>
      <c r="B29" s="119">
        <v>216.67399999999998</v>
      </c>
      <c r="C29" s="120">
        <v>220.516</v>
      </c>
      <c r="D29" s="121">
        <v>0</v>
      </c>
      <c r="E29" s="120">
        <v>0</v>
      </c>
      <c r="F29" s="121">
        <f t="shared" si="0"/>
        <v>437.18999999999994</v>
      </c>
      <c r="G29" s="122">
        <f t="shared" si="1"/>
        <v>0.008518113270351107</v>
      </c>
      <c r="H29" s="119">
        <v>170.347</v>
      </c>
      <c r="I29" s="120">
        <v>249.534</v>
      </c>
      <c r="J29" s="121">
        <v>0</v>
      </c>
      <c r="K29" s="120">
        <v>0</v>
      </c>
      <c r="L29" s="121">
        <f t="shared" si="2"/>
        <v>419.881</v>
      </c>
      <c r="M29" s="123">
        <f t="shared" si="8"/>
        <v>0.04122358477759169</v>
      </c>
      <c r="N29" s="119">
        <v>424.817</v>
      </c>
      <c r="O29" s="120">
        <v>401.54600000000005</v>
      </c>
      <c r="P29" s="121">
        <v>0</v>
      </c>
      <c r="Q29" s="120">
        <v>0</v>
      </c>
      <c r="R29" s="121">
        <f t="shared" si="4"/>
        <v>826.363</v>
      </c>
      <c r="S29" s="122">
        <f t="shared" si="5"/>
        <v>0.007880255566680972</v>
      </c>
      <c r="T29" s="119">
        <v>443.922</v>
      </c>
      <c r="U29" s="120">
        <v>510.32</v>
      </c>
      <c r="V29" s="121">
        <v>0</v>
      </c>
      <c r="W29" s="120">
        <v>0</v>
      </c>
      <c r="X29" s="121">
        <f t="shared" si="6"/>
        <v>954.242</v>
      </c>
      <c r="Y29" s="124">
        <f t="shared" si="7"/>
        <v>-0.13401107895062248</v>
      </c>
    </row>
    <row r="30" spans="1:25" ht="19.5" customHeight="1">
      <c r="A30" s="118" t="s">
        <v>402</v>
      </c>
      <c r="B30" s="119">
        <v>40.706</v>
      </c>
      <c r="C30" s="120">
        <v>222.64000000000001</v>
      </c>
      <c r="D30" s="121">
        <v>0</v>
      </c>
      <c r="E30" s="120">
        <v>0</v>
      </c>
      <c r="F30" s="121">
        <f t="shared" si="0"/>
        <v>263.346</v>
      </c>
      <c r="G30" s="122">
        <f t="shared" si="1"/>
        <v>0.005130975221971873</v>
      </c>
      <c r="H30" s="119">
        <v>7.626</v>
      </c>
      <c r="I30" s="120">
        <v>205.047</v>
      </c>
      <c r="J30" s="121"/>
      <c r="K30" s="120"/>
      <c r="L30" s="121">
        <f t="shared" si="2"/>
        <v>212.673</v>
      </c>
      <c r="M30" s="123">
        <f t="shared" si="8"/>
        <v>0.23826719893921644</v>
      </c>
      <c r="N30" s="119">
        <v>70.64</v>
      </c>
      <c r="O30" s="120">
        <v>481.639</v>
      </c>
      <c r="P30" s="121"/>
      <c r="Q30" s="120"/>
      <c r="R30" s="121">
        <f t="shared" si="4"/>
        <v>552.279</v>
      </c>
      <c r="S30" s="122">
        <f t="shared" si="5"/>
        <v>0.005266571305964813</v>
      </c>
      <c r="T30" s="119">
        <v>21.367</v>
      </c>
      <c r="U30" s="120">
        <v>465.46000000000004</v>
      </c>
      <c r="V30" s="121"/>
      <c r="W30" s="120"/>
      <c r="X30" s="121">
        <f t="shared" si="6"/>
        <v>486.82700000000006</v>
      </c>
      <c r="Y30" s="124">
        <f t="shared" si="7"/>
        <v>0.13444611740926438</v>
      </c>
    </row>
    <row r="31" spans="1:25" ht="19.5" customHeight="1" thickBot="1">
      <c r="A31" s="118" t="s">
        <v>48</v>
      </c>
      <c r="B31" s="119">
        <v>14.451000000000002</v>
      </c>
      <c r="C31" s="120">
        <v>1.091</v>
      </c>
      <c r="D31" s="121">
        <v>0</v>
      </c>
      <c r="E31" s="120">
        <v>0</v>
      </c>
      <c r="F31" s="121">
        <f t="shared" si="0"/>
        <v>15.542000000000002</v>
      </c>
      <c r="G31" s="122">
        <f t="shared" si="1"/>
        <v>0.0003028168907060933</v>
      </c>
      <c r="H31" s="119">
        <v>8.725999999999999</v>
      </c>
      <c r="I31" s="120">
        <v>3.2429999999999994</v>
      </c>
      <c r="J31" s="121"/>
      <c r="K31" s="120">
        <v>0</v>
      </c>
      <c r="L31" s="121">
        <f t="shared" si="2"/>
        <v>11.968999999999998</v>
      </c>
      <c r="M31" s="123">
        <f t="shared" si="8"/>
        <v>0.2985211797142622</v>
      </c>
      <c r="N31" s="119">
        <v>29.782</v>
      </c>
      <c r="O31" s="120">
        <v>2.886</v>
      </c>
      <c r="P31" s="121"/>
      <c r="Q31" s="120"/>
      <c r="R31" s="121">
        <f t="shared" si="4"/>
        <v>32.668</v>
      </c>
      <c r="S31" s="122">
        <f t="shared" si="5"/>
        <v>0.0003115243408191485</v>
      </c>
      <c r="T31" s="119">
        <v>18.765</v>
      </c>
      <c r="U31" s="120">
        <v>16.802999999999997</v>
      </c>
      <c r="V31" s="121"/>
      <c r="W31" s="120">
        <v>0</v>
      </c>
      <c r="X31" s="121">
        <f t="shared" si="6"/>
        <v>35.568</v>
      </c>
      <c r="Y31" s="124">
        <f t="shared" si="7"/>
        <v>-0.0815339631129105</v>
      </c>
    </row>
    <row r="32" spans="1:25" s="58" customFormat="1" ht="19.5" customHeight="1">
      <c r="A32" s="67" t="s">
        <v>50</v>
      </c>
      <c r="B32" s="64">
        <f>SUM(B33:B39)</f>
        <v>2293.8230000000003</v>
      </c>
      <c r="C32" s="63">
        <f>SUM(C33:C39)</f>
        <v>1550.662</v>
      </c>
      <c r="D32" s="62">
        <f>SUM(D33:D39)</f>
        <v>241.618</v>
      </c>
      <c r="E32" s="63">
        <f>SUM(E33:E39)</f>
        <v>159.658</v>
      </c>
      <c r="F32" s="62">
        <f t="shared" si="0"/>
        <v>4245.761</v>
      </c>
      <c r="G32" s="65">
        <f t="shared" si="1"/>
        <v>0.08272346832461674</v>
      </c>
      <c r="H32" s="64">
        <f>SUM(H33:H39)</f>
        <v>2437.36</v>
      </c>
      <c r="I32" s="63">
        <f>SUM(I33:I39)</f>
        <v>1166.7429999999997</v>
      </c>
      <c r="J32" s="62">
        <f>SUM(J33:J39)</f>
        <v>618.98</v>
      </c>
      <c r="K32" s="63">
        <f>SUM(K33:K39)</f>
        <v>523.232</v>
      </c>
      <c r="L32" s="62">
        <f t="shared" si="2"/>
        <v>4746.3150000000005</v>
      </c>
      <c r="M32" s="66">
        <f t="shared" si="8"/>
        <v>-0.10546160547709116</v>
      </c>
      <c r="N32" s="64">
        <f>SUM(N33:N39)</f>
        <v>4632.308</v>
      </c>
      <c r="O32" s="63">
        <f>SUM(O33:O39)</f>
        <v>3001.23</v>
      </c>
      <c r="P32" s="62">
        <f>SUM(P33:P39)</f>
        <v>314.043</v>
      </c>
      <c r="Q32" s="63">
        <f>SUM(Q33:Q39)</f>
        <v>181.584</v>
      </c>
      <c r="R32" s="62">
        <f t="shared" si="4"/>
        <v>8129.165</v>
      </c>
      <c r="S32" s="65">
        <f t="shared" si="5"/>
        <v>0.0775202879893196</v>
      </c>
      <c r="T32" s="64">
        <f>SUM(T33:T39)</f>
        <v>4587.711</v>
      </c>
      <c r="U32" s="63">
        <f>SUM(U33:U39)</f>
        <v>2394.1420000000007</v>
      </c>
      <c r="V32" s="62">
        <f>SUM(V33:V39)</f>
        <v>1271.234</v>
      </c>
      <c r="W32" s="63">
        <f>SUM(W33:W39)</f>
        <v>920.895</v>
      </c>
      <c r="X32" s="62">
        <f t="shared" si="6"/>
        <v>9173.982000000002</v>
      </c>
      <c r="Y32" s="59">
        <f t="shared" si="7"/>
        <v>-0.11388914868156508</v>
      </c>
    </row>
    <row r="33" spans="1:25" s="36" customFormat="1" ht="19.5" customHeight="1">
      <c r="A33" s="111" t="s">
        <v>409</v>
      </c>
      <c r="B33" s="112">
        <v>1402.143</v>
      </c>
      <c r="C33" s="113">
        <v>980.0060000000001</v>
      </c>
      <c r="D33" s="114">
        <v>241.618</v>
      </c>
      <c r="E33" s="113">
        <v>159.658</v>
      </c>
      <c r="F33" s="114">
        <f t="shared" si="0"/>
        <v>2783.425</v>
      </c>
      <c r="G33" s="115">
        <f t="shared" si="1"/>
        <v>0.0542316371132163</v>
      </c>
      <c r="H33" s="112">
        <v>1594.961</v>
      </c>
      <c r="I33" s="113">
        <v>734.74</v>
      </c>
      <c r="J33" s="114">
        <v>458.532</v>
      </c>
      <c r="K33" s="113">
        <v>228.347</v>
      </c>
      <c r="L33" s="114">
        <f t="shared" si="2"/>
        <v>3016.5800000000004</v>
      </c>
      <c r="M33" s="116">
        <f t="shared" si="8"/>
        <v>-0.07729117079606718</v>
      </c>
      <c r="N33" s="112">
        <v>2900.884</v>
      </c>
      <c r="O33" s="113">
        <v>1778.2729999999997</v>
      </c>
      <c r="P33" s="114">
        <v>314.043</v>
      </c>
      <c r="Q33" s="113">
        <v>179.76999999999998</v>
      </c>
      <c r="R33" s="114">
        <f t="shared" si="4"/>
        <v>5172.969999999999</v>
      </c>
      <c r="S33" s="115">
        <f t="shared" si="5"/>
        <v>0.04932980498736471</v>
      </c>
      <c r="T33" s="132">
        <v>2920.909</v>
      </c>
      <c r="U33" s="113">
        <v>1435.9880000000003</v>
      </c>
      <c r="V33" s="114">
        <v>950.9499999999999</v>
      </c>
      <c r="W33" s="113">
        <v>478.44100000000003</v>
      </c>
      <c r="X33" s="114">
        <f t="shared" si="6"/>
        <v>5786.2880000000005</v>
      </c>
      <c r="Y33" s="117">
        <f t="shared" si="7"/>
        <v>-0.10599506972345674</v>
      </c>
    </row>
    <row r="34" spans="1:25" s="36" customFormat="1" ht="19.5" customHeight="1">
      <c r="A34" s="118" t="s">
        <v>410</v>
      </c>
      <c r="B34" s="119">
        <v>544.351</v>
      </c>
      <c r="C34" s="120">
        <v>483.559</v>
      </c>
      <c r="D34" s="121">
        <v>0</v>
      </c>
      <c r="E34" s="120">
        <v>0</v>
      </c>
      <c r="F34" s="121">
        <f aca="true" t="shared" si="9" ref="F34:F39">SUM(B34:E34)</f>
        <v>1027.91</v>
      </c>
      <c r="G34" s="122">
        <f aca="true" t="shared" si="10" ref="G34:G39">F34/$F$9</f>
        <v>0.020027571105758615</v>
      </c>
      <c r="H34" s="119">
        <v>589.7589999999999</v>
      </c>
      <c r="I34" s="120">
        <v>377.455</v>
      </c>
      <c r="J34" s="121">
        <v>160.448</v>
      </c>
      <c r="K34" s="120">
        <v>294.885</v>
      </c>
      <c r="L34" s="121">
        <f aca="true" t="shared" si="11" ref="L34:L39">SUM(H34:K34)</f>
        <v>1422.547</v>
      </c>
      <c r="M34" s="123">
        <f aca="true" t="shared" si="12" ref="M34:M39">IF(ISERROR(F34/L34-1),"         /0",(F34/L34-1))</f>
        <v>-0.2774157901285511</v>
      </c>
      <c r="N34" s="119">
        <v>1086.113</v>
      </c>
      <c r="O34" s="120">
        <v>990.372</v>
      </c>
      <c r="P34" s="121">
        <v>0</v>
      </c>
      <c r="Q34" s="120">
        <v>0.068</v>
      </c>
      <c r="R34" s="121">
        <f aca="true" t="shared" si="13" ref="R34:R39">SUM(N34:Q34)</f>
        <v>2076.5530000000003</v>
      </c>
      <c r="S34" s="122">
        <f aca="true" t="shared" si="14" ref="S34:S39">R34/$R$9</f>
        <v>0.019802155151861924</v>
      </c>
      <c r="T34" s="133">
        <v>1188.795</v>
      </c>
      <c r="U34" s="120">
        <v>836.366</v>
      </c>
      <c r="V34" s="121">
        <v>320.284</v>
      </c>
      <c r="W34" s="120">
        <v>435.628</v>
      </c>
      <c r="X34" s="121">
        <f>SUM(T34:W34)</f>
        <v>2781.0730000000003</v>
      </c>
      <c r="Y34" s="124">
        <f aca="true" t="shared" si="15" ref="Y34:Y39">IF(ISERROR(R34/X34-1),"         /0",IF(R34/X34&gt;5,"  *  ",(R34/X34-1)))</f>
        <v>-0.25332668362175315</v>
      </c>
    </row>
    <row r="35" spans="1:25" s="36" customFormat="1" ht="19.5" customHeight="1">
      <c r="A35" s="118" t="s">
        <v>411</v>
      </c>
      <c r="B35" s="119">
        <v>156.753</v>
      </c>
      <c r="C35" s="120">
        <v>20.357</v>
      </c>
      <c r="D35" s="121">
        <v>0</v>
      </c>
      <c r="E35" s="120">
        <v>0</v>
      </c>
      <c r="F35" s="121">
        <f t="shared" si="9"/>
        <v>177.10999999999999</v>
      </c>
      <c r="G35" s="122">
        <f t="shared" si="10"/>
        <v>0.0034507720700653827</v>
      </c>
      <c r="H35" s="119">
        <v>81.009</v>
      </c>
      <c r="I35" s="120">
        <v>13.827</v>
      </c>
      <c r="J35" s="121"/>
      <c r="K35" s="120"/>
      <c r="L35" s="121">
        <f t="shared" si="11"/>
        <v>94.836</v>
      </c>
      <c r="M35" s="123">
        <f t="shared" si="12"/>
        <v>0.8675397528364754</v>
      </c>
      <c r="N35" s="119">
        <v>264.909</v>
      </c>
      <c r="O35" s="120">
        <v>37.911</v>
      </c>
      <c r="P35" s="121">
        <v>0</v>
      </c>
      <c r="Q35" s="120">
        <v>0</v>
      </c>
      <c r="R35" s="121">
        <f t="shared" si="13"/>
        <v>302.82</v>
      </c>
      <c r="S35" s="122">
        <f t="shared" si="14"/>
        <v>0.002887712773566014</v>
      </c>
      <c r="T35" s="133">
        <v>177.062</v>
      </c>
      <c r="U35" s="120">
        <v>31.628</v>
      </c>
      <c r="V35" s="121"/>
      <c r="W35" s="120">
        <v>6.826</v>
      </c>
      <c r="X35" s="121">
        <f>SUM(T35:W35)</f>
        <v>215.516</v>
      </c>
      <c r="Y35" s="124">
        <f t="shared" si="15"/>
        <v>0.4050928933350657</v>
      </c>
    </row>
    <row r="36" spans="1:25" s="36" customFormat="1" ht="19.5" customHeight="1">
      <c r="A36" s="118" t="s">
        <v>412</v>
      </c>
      <c r="B36" s="119">
        <v>109.393</v>
      </c>
      <c r="C36" s="120">
        <v>18.953</v>
      </c>
      <c r="D36" s="121">
        <v>0</v>
      </c>
      <c r="E36" s="120">
        <v>0</v>
      </c>
      <c r="F36" s="121">
        <f t="shared" si="9"/>
        <v>128.346</v>
      </c>
      <c r="G36" s="122">
        <f t="shared" si="10"/>
        <v>0.0025006650787906476</v>
      </c>
      <c r="H36" s="119">
        <v>51.849000000000004</v>
      </c>
      <c r="I36" s="120">
        <v>13.916</v>
      </c>
      <c r="J36" s="121">
        <v>0</v>
      </c>
      <c r="K36" s="120">
        <v>0</v>
      </c>
      <c r="L36" s="121">
        <f t="shared" si="11"/>
        <v>65.765</v>
      </c>
      <c r="M36" s="123">
        <f t="shared" si="12"/>
        <v>0.9515851896905649</v>
      </c>
      <c r="N36" s="119">
        <v>235.257</v>
      </c>
      <c r="O36" s="120">
        <v>72.688</v>
      </c>
      <c r="P36" s="121">
        <v>0</v>
      </c>
      <c r="Q36" s="120">
        <v>0</v>
      </c>
      <c r="R36" s="121">
        <f t="shared" si="13"/>
        <v>307.945</v>
      </c>
      <c r="S36" s="122">
        <f t="shared" si="14"/>
        <v>0.002936585133266581</v>
      </c>
      <c r="T36" s="133">
        <v>89.88499999999999</v>
      </c>
      <c r="U36" s="120">
        <v>21.974</v>
      </c>
      <c r="V36" s="121">
        <v>0</v>
      </c>
      <c r="W36" s="120">
        <v>0</v>
      </c>
      <c r="X36" s="121">
        <f>SUM(T36:W36)</f>
        <v>111.859</v>
      </c>
      <c r="Y36" s="124">
        <f t="shared" si="15"/>
        <v>1.7529747271118103</v>
      </c>
    </row>
    <row r="37" spans="1:25" s="36" customFormat="1" ht="19.5" customHeight="1">
      <c r="A37" s="118" t="s">
        <v>413</v>
      </c>
      <c r="B37" s="119">
        <v>59.910000000000004</v>
      </c>
      <c r="C37" s="120">
        <v>30.684</v>
      </c>
      <c r="D37" s="121">
        <v>0</v>
      </c>
      <c r="E37" s="120">
        <v>0</v>
      </c>
      <c r="F37" s="121">
        <f t="shared" si="9"/>
        <v>90.59400000000001</v>
      </c>
      <c r="G37" s="122">
        <f t="shared" si="10"/>
        <v>0.0017651134600841472</v>
      </c>
      <c r="H37" s="119">
        <v>104.469</v>
      </c>
      <c r="I37" s="120">
        <v>24.474</v>
      </c>
      <c r="J37" s="121">
        <v>0</v>
      </c>
      <c r="K37" s="120">
        <v>0</v>
      </c>
      <c r="L37" s="121">
        <f t="shared" si="11"/>
        <v>128.94299999999998</v>
      </c>
      <c r="M37" s="123">
        <f t="shared" si="12"/>
        <v>-0.29741048370210077</v>
      </c>
      <c r="N37" s="119">
        <v>104.47399999999999</v>
      </c>
      <c r="O37" s="120">
        <v>67.83800000000001</v>
      </c>
      <c r="P37" s="121">
        <v>0</v>
      </c>
      <c r="Q37" s="120">
        <v>1.746</v>
      </c>
      <c r="R37" s="121">
        <f t="shared" si="13"/>
        <v>174.05800000000002</v>
      </c>
      <c r="S37" s="122">
        <f t="shared" si="14"/>
        <v>0.0016598293043436805</v>
      </c>
      <c r="T37" s="133">
        <v>179.74300000000002</v>
      </c>
      <c r="U37" s="120">
        <v>62.964999999999996</v>
      </c>
      <c r="V37" s="121">
        <v>0</v>
      </c>
      <c r="W37" s="120">
        <v>0</v>
      </c>
      <c r="X37" s="121">
        <f>SUM(T37:W37)</f>
        <v>242.70800000000003</v>
      </c>
      <c r="Y37" s="124">
        <f t="shared" si="15"/>
        <v>-0.28285017387148337</v>
      </c>
    </row>
    <row r="38" spans="1:25" s="36" customFormat="1" ht="19.5" customHeight="1">
      <c r="A38" s="118" t="s">
        <v>414</v>
      </c>
      <c r="B38" s="119">
        <v>21.156</v>
      </c>
      <c r="C38" s="120">
        <v>17.102999999999998</v>
      </c>
      <c r="D38" s="121">
        <v>0</v>
      </c>
      <c r="E38" s="120">
        <v>0</v>
      </c>
      <c r="F38" s="121">
        <f t="shared" si="9"/>
        <v>38.259</v>
      </c>
      <c r="G38" s="122">
        <f t="shared" si="10"/>
        <v>0.0007454298945775591</v>
      </c>
      <c r="H38" s="119">
        <v>10.007</v>
      </c>
      <c r="I38" s="120">
        <v>2.331</v>
      </c>
      <c r="J38" s="121"/>
      <c r="K38" s="120"/>
      <c r="L38" s="121">
        <f t="shared" si="11"/>
        <v>12.338</v>
      </c>
      <c r="M38" s="123">
        <f t="shared" si="12"/>
        <v>2.1009077646296</v>
      </c>
      <c r="N38" s="119">
        <v>40.352000000000004</v>
      </c>
      <c r="O38" s="120">
        <v>54.147999999999996</v>
      </c>
      <c r="P38" s="121">
        <v>0</v>
      </c>
      <c r="Q38" s="120">
        <v>0</v>
      </c>
      <c r="R38" s="121">
        <f t="shared" si="13"/>
        <v>94.5</v>
      </c>
      <c r="S38" s="122">
        <f t="shared" si="14"/>
        <v>0.0009011586325275356</v>
      </c>
      <c r="T38" s="133">
        <v>22.978</v>
      </c>
      <c r="U38" s="120">
        <v>5.220999999999999</v>
      </c>
      <c r="V38" s="121"/>
      <c r="W38" s="120"/>
      <c r="X38" s="121">
        <f>SUM(T38:W38)</f>
        <v>28.199</v>
      </c>
      <c r="Y38" s="124">
        <f t="shared" si="15"/>
        <v>2.3511826660519874</v>
      </c>
    </row>
    <row r="39" spans="1:25" s="36" customFormat="1" ht="19.5" customHeight="1" thickBot="1">
      <c r="A39" s="118" t="s">
        <v>48</v>
      </c>
      <c r="B39" s="119">
        <v>0.11699999999999999</v>
      </c>
      <c r="C39" s="120">
        <v>0</v>
      </c>
      <c r="D39" s="121">
        <v>0</v>
      </c>
      <c r="E39" s="120">
        <v>0</v>
      </c>
      <c r="F39" s="121">
        <f t="shared" si="9"/>
        <v>0.11699999999999999</v>
      </c>
      <c r="G39" s="122">
        <f t="shared" si="10"/>
        <v>2.2796021240903943E-06</v>
      </c>
      <c r="H39" s="119">
        <v>5.306</v>
      </c>
      <c r="I39" s="120">
        <v>0</v>
      </c>
      <c r="J39" s="121">
        <v>0</v>
      </c>
      <c r="K39" s="120">
        <v>0</v>
      </c>
      <c r="L39" s="121">
        <f t="shared" si="11"/>
        <v>5.306</v>
      </c>
      <c r="M39" s="123">
        <f t="shared" si="12"/>
        <v>-0.9779494911421033</v>
      </c>
      <c r="N39" s="119">
        <v>0.319</v>
      </c>
      <c r="O39" s="120">
        <v>0</v>
      </c>
      <c r="P39" s="121">
        <v>0</v>
      </c>
      <c r="Q39" s="120">
        <v>0</v>
      </c>
      <c r="R39" s="121">
        <f t="shared" si="13"/>
        <v>0.319</v>
      </c>
      <c r="S39" s="122">
        <f t="shared" si="14"/>
        <v>3.0420063891670248E-06</v>
      </c>
      <c r="T39" s="133">
        <v>8.339</v>
      </c>
      <c r="U39" s="120">
        <v>0</v>
      </c>
      <c r="V39" s="121">
        <v>0</v>
      </c>
      <c r="W39" s="120">
        <v>0</v>
      </c>
      <c r="X39" s="121">
        <f t="shared" si="6"/>
        <v>8.339</v>
      </c>
      <c r="Y39" s="124">
        <f t="shared" si="15"/>
        <v>-0.9617460127113563</v>
      </c>
    </row>
    <row r="40" spans="1:25" s="58" customFormat="1" ht="19.5" customHeight="1">
      <c r="A40" s="67" t="s">
        <v>49</v>
      </c>
      <c r="B40" s="64">
        <f>SUM(B41:B43)</f>
        <v>1006.1600000000002</v>
      </c>
      <c r="C40" s="63">
        <f>SUM(C41:C43)</f>
        <v>35.76</v>
      </c>
      <c r="D40" s="62">
        <f>SUM(D41:D43)</f>
        <v>29.541</v>
      </c>
      <c r="E40" s="63">
        <f>SUM(E41:E43)</f>
        <v>74.369</v>
      </c>
      <c r="F40" s="62">
        <f t="shared" si="0"/>
        <v>1145.8300000000002</v>
      </c>
      <c r="G40" s="65">
        <f t="shared" si="1"/>
        <v>0.02232509830638032</v>
      </c>
      <c r="H40" s="64">
        <f>SUM(H41:H43)</f>
        <v>568.221</v>
      </c>
      <c r="I40" s="63">
        <f>SUM(I41:I43)</f>
        <v>53.753</v>
      </c>
      <c r="J40" s="62">
        <f>SUM(J41:J43)</f>
        <v>263.716</v>
      </c>
      <c r="K40" s="63">
        <f>SUM(K41:K43)</f>
        <v>209.664</v>
      </c>
      <c r="L40" s="62">
        <f t="shared" si="2"/>
        <v>1095.354</v>
      </c>
      <c r="M40" s="66">
        <f t="shared" si="8"/>
        <v>0.04608190594091055</v>
      </c>
      <c r="N40" s="64">
        <f>SUM(N41:N43)</f>
        <v>1920.315</v>
      </c>
      <c r="O40" s="63">
        <f>SUM(O41:O43)</f>
        <v>61.111000000000004</v>
      </c>
      <c r="P40" s="62">
        <f>SUM(P41:P43)</f>
        <v>69.14200000000001</v>
      </c>
      <c r="Q40" s="63">
        <f>SUM(Q41:Q43)</f>
        <v>95.41300000000001</v>
      </c>
      <c r="R40" s="62">
        <f t="shared" si="4"/>
        <v>2145.981</v>
      </c>
      <c r="S40" s="65">
        <f t="shared" si="5"/>
        <v>0.020464225432699188</v>
      </c>
      <c r="T40" s="64">
        <f>SUM(T41:T43)</f>
        <v>737.3580000000002</v>
      </c>
      <c r="U40" s="63">
        <f>SUM(U41:U43)</f>
        <v>60.899</v>
      </c>
      <c r="V40" s="62">
        <f>SUM(V41:V43)</f>
        <v>446.98199999999997</v>
      </c>
      <c r="W40" s="63">
        <f>SUM(W41:W43)</f>
        <v>236.35199999999998</v>
      </c>
      <c r="X40" s="62">
        <f t="shared" si="6"/>
        <v>1481.591</v>
      </c>
      <c r="Y40" s="59">
        <f t="shared" si="7"/>
        <v>0.44843009980487225</v>
      </c>
    </row>
    <row r="41" spans="1:25" ht="19.5" customHeight="1">
      <c r="A41" s="111" t="s">
        <v>417</v>
      </c>
      <c r="B41" s="112">
        <v>994.3020000000001</v>
      </c>
      <c r="C41" s="113">
        <v>29.854</v>
      </c>
      <c r="D41" s="114">
        <v>22.838</v>
      </c>
      <c r="E41" s="113">
        <v>28.977</v>
      </c>
      <c r="F41" s="114">
        <f t="shared" si="0"/>
        <v>1075.9710000000002</v>
      </c>
      <c r="G41" s="115">
        <f t="shared" si="1"/>
        <v>0.02096398100050997</v>
      </c>
      <c r="H41" s="112">
        <v>531.7860000000001</v>
      </c>
      <c r="I41" s="113">
        <v>46.455</v>
      </c>
      <c r="J41" s="114">
        <v>197.829</v>
      </c>
      <c r="K41" s="113">
        <v>31.588</v>
      </c>
      <c r="L41" s="114">
        <f t="shared" si="2"/>
        <v>807.6580000000001</v>
      </c>
      <c r="M41" s="116">
        <f t="shared" si="8"/>
        <v>0.33221115868350215</v>
      </c>
      <c r="N41" s="112">
        <v>1879.671</v>
      </c>
      <c r="O41" s="113">
        <v>53.70100000000001</v>
      </c>
      <c r="P41" s="114">
        <v>38.076</v>
      </c>
      <c r="Q41" s="113">
        <v>45.052</v>
      </c>
      <c r="R41" s="114">
        <f t="shared" si="4"/>
        <v>2016.5</v>
      </c>
      <c r="S41" s="115">
        <f t="shared" si="5"/>
        <v>0.019229485529013497</v>
      </c>
      <c r="T41" s="132">
        <v>669.7930000000001</v>
      </c>
      <c r="U41" s="113">
        <v>51.153</v>
      </c>
      <c r="V41" s="114">
        <v>306.054</v>
      </c>
      <c r="W41" s="113">
        <v>36.571</v>
      </c>
      <c r="X41" s="114">
        <f t="shared" si="6"/>
        <v>1063.571</v>
      </c>
      <c r="Y41" s="117">
        <f t="shared" si="7"/>
        <v>0.8959712139575076</v>
      </c>
    </row>
    <row r="42" spans="1:25" ht="19.5" customHeight="1">
      <c r="A42" s="118" t="s">
        <v>418</v>
      </c>
      <c r="B42" s="119">
        <v>11.796</v>
      </c>
      <c r="C42" s="120">
        <v>5.906</v>
      </c>
      <c r="D42" s="121">
        <v>6.663</v>
      </c>
      <c r="E42" s="120">
        <v>45.392</v>
      </c>
      <c r="F42" s="121">
        <f>SUM(B42:E42)</f>
        <v>69.757</v>
      </c>
      <c r="G42" s="122">
        <f>F42/$F$9</f>
        <v>0.0013591299604288347</v>
      </c>
      <c r="H42" s="119">
        <v>34.938</v>
      </c>
      <c r="I42" s="120">
        <v>7.298</v>
      </c>
      <c r="J42" s="121">
        <v>65.837</v>
      </c>
      <c r="K42" s="120">
        <v>21.455000000000002</v>
      </c>
      <c r="L42" s="121">
        <f>SUM(H42:K42)</f>
        <v>129.52800000000002</v>
      </c>
      <c r="M42" s="123">
        <f>IF(ISERROR(F42/L42-1),"         /0",(F42/L42-1))</f>
        <v>-0.46145235007102714</v>
      </c>
      <c r="N42" s="119">
        <v>39.957</v>
      </c>
      <c r="O42" s="120">
        <v>7.41</v>
      </c>
      <c r="P42" s="121">
        <v>31.026</v>
      </c>
      <c r="Q42" s="120">
        <v>50.361000000000004</v>
      </c>
      <c r="R42" s="121">
        <f>SUM(N42:Q42)</f>
        <v>128.75400000000002</v>
      </c>
      <c r="S42" s="122">
        <f>R42/$R$9</f>
        <v>0.00122780718066085</v>
      </c>
      <c r="T42" s="133">
        <v>64.735</v>
      </c>
      <c r="U42" s="120">
        <v>9.677</v>
      </c>
      <c r="V42" s="121">
        <v>140.77800000000002</v>
      </c>
      <c r="W42" s="120">
        <v>43.06</v>
      </c>
      <c r="X42" s="121">
        <f>SUM(T42:W42)</f>
        <v>258.25</v>
      </c>
      <c r="Y42" s="124">
        <f>IF(ISERROR(R42/X42-1),"         /0",IF(R42/X42&gt;5,"  *  ",(R42/X42-1)))</f>
        <v>-0.501436592449177</v>
      </c>
    </row>
    <row r="43" spans="1:25" ht="19.5" customHeight="1" thickBot="1">
      <c r="A43" s="118" t="s">
        <v>48</v>
      </c>
      <c r="B43" s="119">
        <v>0.062</v>
      </c>
      <c r="C43" s="120">
        <v>0</v>
      </c>
      <c r="D43" s="121">
        <v>0.04</v>
      </c>
      <c r="E43" s="120">
        <v>0</v>
      </c>
      <c r="F43" s="121">
        <f>SUM(B43:E43)</f>
        <v>0.10200000000000001</v>
      </c>
      <c r="G43" s="122">
        <f>F43/$F$9</f>
        <v>1.987345441514703E-06</v>
      </c>
      <c r="H43" s="119">
        <v>1.4969999999999999</v>
      </c>
      <c r="I43" s="120">
        <v>0</v>
      </c>
      <c r="J43" s="121">
        <v>0.05</v>
      </c>
      <c r="K43" s="120">
        <v>156.62099999999998</v>
      </c>
      <c r="L43" s="121">
        <f>SUM(H43:K43)</f>
        <v>158.16799999999998</v>
      </c>
      <c r="M43" s="123">
        <f>IF(ISERROR(F43/L43-1),"         /0",(F43/L43-1))</f>
        <v>-0.9993551160791058</v>
      </c>
      <c r="N43" s="119">
        <v>0.687</v>
      </c>
      <c r="O43" s="120">
        <v>0</v>
      </c>
      <c r="P43" s="121">
        <v>0.04</v>
      </c>
      <c r="Q43" s="120">
        <v>0</v>
      </c>
      <c r="R43" s="121">
        <f>SUM(N43:Q43)</f>
        <v>0.7270000000000001</v>
      </c>
      <c r="S43" s="122">
        <f>R43/$R$9</f>
        <v>6.932723024841465E-06</v>
      </c>
      <c r="T43" s="133">
        <v>2.83</v>
      </c>
      <c r="U43" s="120">
        <v>0.069</v>
      </c>
      <c r="V43" s="121">
        <v>0.15000000000000002</v>
      </c>
      <c r="W43" s="120">
        <v>156.72099999999998</v>
      </c>
      <c r="X43" s="121">
        <f>SUM(T43:W43)</f>
        <v>159.76999999999998</v>
      </c>
      <c r="Y43" s="124">
        <f>IF(ISERROR(R43/X43-1),"         /0",IF(R43/X43&gt;5,"  *  ",(R43/X43-1)))</f>
        <v>-0.9954497089566251</v>
      </c>
    </row>
    <row r="44" spans="1:25" s="36" customFormat="1" ht="19.5" customHeight="1" thickBot="1">
      <c r="A44" s="57" t="s">
        <v>48</v>
      </c>
      <c r="B44" s="54">
        <f>'CUADRO 1.9'!B63</f>
        <v>48.775</v>
      </c>
      <c r="C44" s="53">
        <f>'CUADRO 1.9'!C63</f>
        <v>2.7230000000000003</v>
      </c>
      <c r="D44" s="52">
        <f>'CUADRO 1.9'!D63</f>
        <v>0</v>
      </c>
      <c r="E44" s="53">
        <f>'CUADRO 1.9'!E63</f>
        <v>0</v>
      </c>
      <c r="F44" s="52">
        <f t="shared" si="0"/>
        <v>51.498</v>
      </c>
      <c r="G44" s="55">
        <f t="shared" si="1"/>
        <v>0.0010033756426188645</v>
      </c>
      <c r="H44" s="54">
        <f>'CUADRO 1.9'!H63</f>
        <v>67.29599999999999</v>
      </c>
      <c r="I44" s="53">
        <f>'CUADRO 1.9'!I63</f>
        <v>0</v>
      </c>
      <c r="J44" s="52">
        <f>'CUADRO 1.9'!J63</f>
        <v>0.1</v>
      </c>
      <c r="K44" s="53">
        <f>'CUADRO 1.9'!K63</f>
        <v>0.18</v>
      </c>
      <c r="L44" s="52">
        <f t="shared" si="2"/>
        <v>67.576</v>
      </c>
      <c r="M44" s="56">
        <f t="shared" si="8"/>
        <v>-0.23792470699656676</v>
      </c>
      <c r="N44" s="54">
        <f>'CUADRO 1.9'!N63</f>
        <v>108.35300000000001</v>
      </c>
      <c r="O44" s="53">
        <f>'CUADRO 1.9'!O63</f>
        <v>4.0760000000000005</v>
      </c>
      <c r="P44" s="52">
        <f>'CUADRO 1.9'!P63</f>
        <v>0</v>
      </c>
      <c r="Q44" s="53">
        <f>'CUADRO 1.9'!Q63</f>
        <v>0</v>
      </c>
      <c r="R44" s="52">
        <f t="shared" si="4"/>
        <v>112.429</v>
      </c>
      <c r="S44" s="55">
        <f t="shared" si="5"/>
        <v>0.0010721308348829448</v>
      </c>
      <c r="T44" s="54">
        <f>'CUADRO 1.9'!T63</f>
        <v>124.77099999999999</v>
      </c>
      <c r="U44" s="53">
        <f>'CUADRO 1.9'!U63</f>
        <v>1.8719999999999999</v>
      </c>
      <c r="V44" s="52">
        <f>'CUADRO 1.9'!V63</f>
        <v>0.1</v>
      </c>
      <c r="W44" s="53">
        <f>'CUADRO 1.9'!W63</f>
        <v>0.18</v>
      </c>
      <c r="X44" s="52">
        <f>SUM(T44:W44)</f>
        <v>126.92299999999999</v>
      </c>
      <c r="Y44" s="49">
        <f t="shared" si="7"/>
        <v>-0.11419522072437605</v>
      </c>
    </row>
    <row r="45" ht="6.75" customHeight="1" thickTop="1">
      <c r="A45" s="22"/>
    </row>
    <row r="46" ht="14.25">
      <c r="A46" s="22" t="s">
        <v>37</v>
      </c>
    </row>
    <row r="47" ht="14.25">
      <c r="A47" s="12" t="s">
        <v>144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5:Y65536 M45:M65536 Y3 M3">
    <cfRule type="cellIs" priority="6" dxfId="103" operator="lessThan" stopIfTrue="1">
      <formula>0</formula>
    </cfRule>
  </conditionalFormatting>
  <conditionalFormatting sqref="Y10:Y44 M10:M44">
    <cfRule type="cellIs" priority="7" dxfId="103" operator="lessThan" stopIfTrue="1">
      <formula>0</formula>
    </cfRule>
    <cfRule type="cellIs" priority="8" dxfId="105" operator="greaterThanOrEqual" stopIfTrue="1">
      <formula>0</formula>
    </cfRule>
  </conditionalFormatting>
  <conditionalFormatting sqref="M5 Y5 Y7:Y8 M7:M8">
    <cfRule type="cellIs" priority="2" dxfId="103" operator="lessThan" stopIfTrue="1">
      <formula>0</formula>
    </cfRule>
  </conditionalFormatting>
  <conditionalFormatting sqref="Y9 M9">
    <cfRule type="cellIs" priority="3" dxfId="103" operator="lessThan" stopIfTrue="1">
      <formula>0</formula>
    </cfRule>
    <cfRule type="cellIs" priority="4" dxfId="105" operator="greaterThanOrEqual" stopIfTrue="1">
      <formula>0</formula>
    </cfRule>
  </conditionalFormatting>
  <conditionalFormatting sqref="M6 Y6">
    <cfRule type="cellIs" priority="1" dxfId="103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40:V40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75"/>
  <sheetViews>
    <sheetView showGridLines="0" zoomScale="80" zoomScaleNormal="80" zoomScalePageLayoutView="0" workbookViewId="0" topLeftCell="A1">
      <selection activeCell="A9" sqref="A9:IV9"/>
    </sheetView>
  </sheetViews>
  <sheetFormatPr defaultColWidth="8.00390625" defaultRowHeight="15"/>
  <cols>
    <col min="1" max="1" width="24.28125" style="23" customWidth="1"/>
    <col min="2" max="2" width="9.140625" style="23" bestFit="1" customWidth="1"/>
    <col min="3" max="3" width="9.7109375" style="23" bestFit="1" customWidth="1"/>
    <col min="4" max="4" width="8.00390625" style="23" bestFit="1" customWidth="1"/>
    <col min="5" max="5" width="9.7109375" style="23" bestFit="1" customWidth="1"/>
    <col min="6" max="6" width="9.140625" style="23" bestFit="1" customWidth="1"/>
    <col min="7" max="7" width="9.421875" style="23" customWidth="1"/>
    <col min="8" max="8" width="9.28125" style="23" bestFit="1" customWidth="1"/>
    <col min="9" max="9" width="9.7109375" style="23" bestFit="1" customWidth="1"/>
    <col min="10" max="10" width="8.140625" style="23" customWidth="1"/>
    <col min="11" max="11" width="10.00390625" style="23" customWidth="1"/>
    <col min="12" max="12" width="9.140625" style="23" customWidth="1"/>
    <col min="13" max="13" width="10.28125" style="23" bestFit="1" customWidth="1"/>
    <col min="14" max="14" width="9.28125" style="23" bestFit="1" customWidth="1"/>
    <col min="15" max="15" width="10.140625" style="23" customWidth="1"/>
    <col min="16" max="16" width="8.421875" style="23" bestFit="1" customWidth="1"/>
    <col min="17" max="17" width="10.421875" style="23" customWidth="1"/>
    <col min="18" max="19" width="9.8515625" style="23" bestFit="1" customWidth="1"/>
    <col min="20" max="20" width="10.421875" style="23" customWidth="1"/>
    <col min="21" max="21" width="10.28125" style="23" customWidth="1"/>
    <col min="22" max="22" width="8.8515625" style="23" customWidth="1"/>
    <col min="23" max="23" width="10.28125" style="23" customWidth="1"/>
    <col min="24" max="24" width="9.8515625" style="23" bestFit="1" customWidth="1"/>
    <col min="25" max="25" width="8.7109375" style="23" bestFit="1" customWidth="1"/>
    <col min="26" max="16384" width="8.00390625" style="23" customWidth="1"/>
  </cols>
  <sheetData>
    <row r="1" spans="24:25" ht="16.5">
      <c r="X1" s="600" t="s">
        <v>26</v>
      </c>
      <c r="Y1" s="600"/>
    </row>
    <row r="2" ht="5.25" customHeight="1" thickBot="1"/>
    <row r="3" spans="1:25" ht="24.75" customHeight="1" thickTop="1">
      <c r="A3" s="689" t="s">
        <v>65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1"/>
    </row>
    <row r="4" spans="1:25" ht="21" customHeight="1" thickBot="1">
      <c r="A4" s="698" t="s">
        <v>40</v>
      </c>
      <c r="B4" s="699"/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699"/>
      <c r="P4" s="699"/>
      <c r="Q4" s="699"/>
      <c r="R4" s="699"/>
      <c r="S4" s="699"/>
      <c r="T4" s="699"/>
      <c r="U4" s="699"/>
      <c r="V4" s="699"/>
      <c r="W4" s="699"/>
      <c r="X4" s="699"/>
      <c r="Y4" s="700"/>
    </row>
    <row r="5" spans="1:25" s="48" customFormat="1" ht="15.75" customHeight="1" thickBot="1" thickTop="1">
      <c r="A5" s="635" t="s">
        <v>60</v>
      </c>
      <c r="B5" s="682" t="s">
        <v>33</v>
      </c>
      <c r="C5" s="683"/>
      <c r="D5" s="683"/>
      <c r="E5" s="683"/>
      <c r="F5" s="683"/>
      <c r="G5" s="683"/>
      <c r="H5" s="683"/>
      <c r="I5" s="683"/>
      <c r="J5" s="684"/>
      <c r="K5" s="684"/>
      <c r="L5" s="684"/>
      <c r="M5" s="685"/>
      <c r="N5" s="682" t="s">
        <v>32</v>
      </c>
      <c r="O5" s="683"/>
      <c r="P5" s="683"/>
      <c r="Q5" s="683"/>
      <c r="R5" s="683"/>
      <c r="S5" s="683"/>
      <c r="T5" s="683"/>
      <c r="U5" s="683"/>
      <c r="V5" s="683"/>
      <c r="W5" s="683"/>
      <c r="X5" s="683"/>
      <c r="Y5" s="686"/>
    </row>
    <row r="6" spans="1:25" s="30" customFormat="1" ht="26.25" customHeight="1" thickBot="1">
      <c r="A6" s="636"/>
      <c r="B6" s="701" t="s">
        <v>154</v>
      </c>
      <c r="C6" s="702"/>
      <c r="D6" s="702"/>
      <c r="E6" s="702"/>
      <c r="F6" s="702"/>
      <c r="G6" s="679" t="s">
        <v>31</v>
      </c>
      <c r="H6" s="701" t="s">
        <v>155</v>
      </c>
      <c r="I6" s="702"/>
      <c r="J6" s="702"/>
      <c r="K6" s="702"/>
      <c r="L6" s="702"/>
      <c r="M6" s="676" t="s">
        <v>30</v>
      </c>
      <c r="N6" s="701" t="s">
        <v>156</v>
      </c>
      <c r="O6" s="702"/>
      <c r="P6" s="702"/>
      <c r="Q6" s="702"/>
      <c r="R6" s="702"/>
      <c r="S6" s="679" t="s">
        <v>31</v>
      </c>
      <c r="T6" s="701" t="s">
        <v>157</v>
      </c>
      <c r="U6" s="702"/>
      <c r="V6" s="702"/>
      <c r="W6" s="702"/>
      <c r="X6" s="702"/>
      <c r="Y6" s="692" t="s">
        <v>30</v>
      </c>
    </row>
    <row r="7" spans="1:25" s="25" customFormat="1" ht="26.25" customHeight="1">
      <c r="A7" s="637"/>
      <c r="B7" s="648" t="s">
        <v>20</v>
      </c>
      <c r="C7" s="640"/>
      <c r="D7" s="639" t="s">
        <v>19</v>
      </c>
      <c r="E7" s="640"/>
      <c r="F7" s="707" t="s">
        <v>15</v>
      </c>
      <c r="G7" s="680"/>
      <c r="H7" s="648" t="s">
        <v>20</v>
      </c>
      <c r="I7" s="640"/>
      <c r="J7" s="639" t="s">
        <v>19</v>
      </c>
      <c r="K7" s="640"/>
      <c r="L7" s="707" t="s">
        <v>15</v>
      </c>
      <c r="M7" s="677"/>
      <c r="N7" s="648" t="s">
        <v>20</v>
      </c>
      <c r="O7" s="640"/>
      <c r="P7" s="639" t="s">
        <v>19</v>
      </c>
      <c r="Q7" s="640"/>
      <c r="R7" s="707" t="s">
        <v>15</v>
      </c>
      <c r="S7" s="680"/>
      <c r="T7" s="648" t="s">
        <v>20</v>
      </c>
      <c r="U7" s="640"/>
      <c r="V7" s="639" t="s">
        <v>19</v>
      </c>
      <c r="W7" s="640"/>
      <c r="X7" s="707" t="s">
        <v>15</v>
      </c>
      <c r="Y7" s="693"/>
    </row>
    <row r="8" spans="1:25" s="44" customFormat="1" ht="27" thickBot="1">
      <c r="A8" s="638"/>
      <c r="B8" s="47" t="s">
        <v>28</v>
      </c>
      <c r="C8" s="45" t="s">
        <v>27</v>
      </c>
      <c r="D8" s="46" t="s">
        <v>28</v>
      </c>
      <c r="E8" s="45" t="s">
        <v>27</v>
      </c>
      <c r="F8" s="688"/>
      <c r="G8" s="681"/>
      <c r="H8" s="47" t="s">
        <v>28</v>
      </c>
      <c r="I8" s="45" t="s">
        <v>27</v>
      </c>
      <c r="J8" s="46" t="s">
        <v>28</v>
      </c>
      <c r="K8" s="45" t="s">
        <v>27</v>
      </c>
      <c r="L8" s="688"/>
      <c r="M8" s="678"/>
      <c r="N8" s="47" t="s">
        <v>28</v>
      </c>
      <c r="O8" s="45" t="s">
        <v>27</v>
      </c>
      <c r="P8" s="46" t="s">
        <v>28</v>
      </c>
      <c r="Q8" s="45" t="s">
        <v>27</v>
      </c>
      <c r="R8" s="688"/>
      <c r="S8" s="681"/>
      <c r="T8" s="47" t="s">
        <v>28</v>
      </c>
      <c r="U8" s="45" t="s">
        <v>27</v>
      </c>
      <c r="V8" s="46" t="s">
        <v>28</v>
      </c>
      <c r="W8" s="45" t="s">
        <v>27</v>
      </c>
      <c r="X8" s="688"/>
      <c r="Y8" s="694"/>
    </row>
    <row r="9" spans="1:25" s="518" customFormat="1" ht="18" customHeight="1" thickBot="1" thickTop="1">
      <c r="A9" s="738" t="s">
        <v>22</v>
      </c>
      <c r="B9" s="739">
        <f>B10+B25+B42+B53+B66+B72</f>
        <v>25505.776</v>
      </c>
      <c r="C9" s="740">
        <f>C10+C25+C42+C53+C66+C72</f>
        <v>14338.120000000003</v>
      </c>
      <c r="D9" s="741">
        <f>D10+D25+D42+D53+D66+D72</f>
        <v>8012.093000000002</v>
      </c>
      <c r="E9" s="742">
        <f>E10+E25+E42+E53+E66+E72</f>
        <v>3468.7569999999996</v>
      </c>
      <c r="F9" s="741">
        <f>SUM(B9:E9)</f>
        <v>51324.74600000001</v>
      </c>
      <c r="G9" s="743">
        <f>F9/$F$9</f>
        <v>1</v>
      </c>
      <c r="H9" s="739">
        <f>H10+H25+H42+H53+H66+H72</f>
        <v>20137.199</v>
      </c>
      <c r="I9" s="740">
        <f>I10+I25+I42+I53+I66+I72</f>
        <v>11441.99</v>
      </c>
      <c r="J9" s="741">
        <f>J10+J25+J42+J53+J66+J72</f>
        <v>15174.543</v>
      </c>
      <c r="K9" s="742">
        <f>K10+K25+K42+K53+K66+K72</f>
        <v>5391.935</v>
      </c>
      <c r="L9" s="741">
        <f>SUM(H9:K9)</f>
        <v>52145.666999999994</v>
      </c>
      <c r="M9" s="744">
        <f>IF(ISERROR(F9/L9-1),"         /0",(F9/L9-1))</f>
        <v>-0.015742842065861185</v>
      </c>
      <c r="N9" s="745">
        <f>N10+N25+N42+N53+N66+N72</f>
        <v>53414.335999999996</v>
      </c>
      <c r="O9" s="740">
        <f>O10+O25+O42+O53+O66+O72</f>
        <v>28454.896</v>
      </c>
      <c r="P9" s="741">
        <f>P10+P25+P42+P53+P66+P72</f>
        <v>15828.643999999997</v>
      </c>
      <c r="Q9" s="742">
        <f>Q10+Q25+Q42+Q53+Q66+Q72</f>
        <v>7167.124</v>
      </c>
      <c r="R9" s="741">
        <f>SUM(N9:Q9)</f>
        <v>104864.99999999999</v>
      </c>
      <c r="S9" s="746">
        <f>R9/$R$9</f>
        <v>1</v>
      </c>
      <c r="T9" s="739">
        <f>T10+T25+T42+T53+T66+T72</f>
        <v>42167.44500000001</v>
      </c>
      <c r="U9" s="740">
        <f>U10+U25+U42+U53+U66+U72</f>
        <v>22888.313</v>
      </c>
      <c r="V9" s="741">
        <f>V10+V25+V42+V53+V66+V72</f>
        <v>30999.722</v>
      </c>
      <c r="W9" s="742">
        <f>W10+W25+W42+W53+W66+W72</f>
        <v>10276.113000000001</v>
      </c>
      <c r="X9" s="741">
        <f>SUM(T9:W9)</f>
        <v>106331.59300000001</v>
      </c>
      <c r="Y9" s="540">
        <f>IF(ISERROR(R9/X9-1),"         /0",(R9/X9-1))</f>
        <v>-0.013792636399231006</v>
      </c>
    </row>
    <row r="10" spans="1:25" s="414" customFormat="1" ht="19.5" customHeight="1">
      <c r="A10" s="407" t="s">
        <v>53</v>
      </c>
      <c r="B10" s="408">
        <f>SUM(B11:B24)</f>
        <v>15617.188</v>
      </c>
      <c r="C10" s="409">
        <f>SUM(C11:C24)</f>
        <v>5702.415</v>
      </c>
      <c r="D10" s="410">
        <f>SUM(D11:D24)</f>
        <v>7068.371000000001</v>
      </c>
      <c r="E10" s="415">
        <f>SUM(E11:E24)</f>
        <v>2946.9999999999995</v>
      </c>
      <c r="F10" s="410">
        <f>SUM(B10:E10)</f>
        <v>31334.974000000002</v>
      </c>
      <c r="G10" s="411">
        <f>F10/$F$9</f>
        <v>0.61052370332237</v>
      </c>
      <c r="H10" s="408">
        <f>SUM(H11:H24)</f>
        <v>10726.520999999999</v>
      </c>
      <c r="I10" s="409">
        <f>SUM(I11:I24)</f>
        <v>4134.121</v>
      </c>
      <c r="J10" s="410">
        <f>SUM(J11:J24)</f>
        <v>12931.940999999999</v>
      </c>
      <c r="K10" s="415">
        <f>SUM(K11:K24)</f>
        <v>3847.6680000000006</v>
      </c>
      <c r="L10" s="410">
        <f>SUM(H10:K10)</f>
        <v>31640.251</v>
      </c>
      <c r="M10" s="423">
        <f>IF(ISERROR(F10/L10-1),"         /0",(F10/L10-1))</f>
        <v>-0.009648374786912939</v>
      </c>
      <c r="N10" s="424">
        <f>SUM(N11:N24)</f>
        <v>34766.530999999995</v>
      </c>
      <c r="O10" s="409">
        <f>SUM(O11:O24)</f>
        <v>11716.048</v>
      </c>
      <c r="P10" s="410">
        <f>SUM(P11:P24)</f>
        <v>14410.917999999998</v>
      </c>
      <c r="Q10" s="415">
        <f>SUM(Q11:Q24)</f>
        <v>6200.169</v>
      </c>
      <c r="R10" s="410">
        <f>SUM(N10:Q10)</f>
        <v>67093.666</v>
      </c>
      <c r="S10" s="425">
        <f>R10/$R$9</f>
        <v>0.6398099079769227</v>
      </c>
      <c r="T10" s="408">
        <f>SUM(T11:T24)</f>
        <v>24188.881000000005</v>
      </c>
      <c r="U10" s="409">
        <f>SUM(U11:U24)</f>
        <v>8220.224</v>
      </c>
      <c r="V10" s="410">
        <f>SUM(V11:V24)</f>
        <v>27207.998</v>
      </c>
      <c r="W10" s="415">
        <f>SUM(W11:W24)</f>
        <v>7723.214999999999</v>
      </c>
      <c r="X10" s="410">
        <f>SUM(T10:W10)</f>
        <v>67340.318</v>
      </c>
      <c r="Y10" s="413">
        <f aca="true" t="shared" si="0" ref="Y10:Y17">IF(ISERROR(R10/X10-1),"         /0",IF(R10/X10&gt;5,"  *  ",(R10/X10-1)))</f>
        <v>-0.003662768566076613</v>
      </c>
    </row>
    <row r="11" spans="1:25" ht="19.5" customHeight="1">
      <c r="A11" s="354" t="s">
        <v>173</v>
      </c>
      <c r="B11" s="355">
        <v>6010.134999999999</v>
      </c>
      <c r="C11" s="356">
        <v>2381.77</v>
      </c>
      <c r="D11" s="357">
        <v>141.451</v>
      </c>
      <c r="E11" s="378">
        <v>27.3</v>
      </c>
      <c r="F11" s="357">
        <f>SUM(B11:E11)</f>
        <v>8560.655999999997</v>
      </c>
      <c r="G11" s="358">
        <f>F11/$F$9</f>
        <v>0.16679392821544595</v>
      </c>
      <c r="H11" s="355">
        <v>4836.138</v>
      </c>
      <c r="I11" s="356">
        <v>1836.898</v>
      </c>
      <c r="J11" s="357">
        <v>52.528</v>
      </c>
      <c r="K11" s="378">
        <v>35.16</v>
      </c>
      <c r="L11" s="357">
        <f>SUM(H11:K11)</f>
        <v>6760.724</v>
      </c>
      <c r="M11" s="435">
        <f>IF(ISERROR(F11/L11-1),"         /0",(F11/L11-1))</f>
        <v>0.26623361639966325</v>
      </c>
      <c r="N11" s="436">
        <v>13032.863</v>
      </c>
      <c r="O11" s="356">
        <v>4872.167</v>
      </c>
      <c r="P11" s="357">
        <v>141.451</v>
      </c>
      <c r="Q11" s="378">
        <v>27.3</v>
      </c>
      <c r="R11" s="357">
        <f>SUM(N11:Q11)</f>
        <v>18073.781</v>
      </c>
      <c r="S11" s="437">
        <f>R11/$R$9</f>
        <v>0.17235284413293284</v>
      </c>
      <c r="T11" s="355">
        <v>11007.366</v>
      </c>
      <c r="U11" s="356">
        <v>3721.45</v>
      </c>
      <c r="V11" s="357">
        <v>52.528</v>
      </c>
      <c r="W11" s="378">
        <v>35.16</v>
      </c>
      <c r="X11" s="357">
        <f>SUM(T11:W11)</f>
        <v>14816.503999999999</v>
      </c>
      <c r="Y11" s="360">
        <f t="shared" si="0"/>
        <v>0.219841131214219</v>
      </c>
    </row>
    <row r="12" spans="1:25" ht="19.5" customHeight="1">
      <c r="A12" s="361" t="s">
        <v>205</v>
      </c>
      <c r="B12" s="362">
        <v>0</v>
      </c>
      <c r="C12" s="363">
        <v>0</v>
      </c>
      <c r="D12" s="364">
        <v>3310.972</v>
      </c>
      <c r="E12" s="381">
        <v>1801.515</v>
      </c>
      <c r="F12" s="364">
        <f>SUM(B12:E12)</f>
        <v>5112.487</v>
      </c>
      <c r="G12" s="365">
        <f>F12/$F$9</f>
        <v>0.09961056602209</v>
      </c>
      <c r="H12" s="362"/>
      <c r="I12" s="363"/>
      <c r="J12" s="364">
        <v>3320.43</v>
      </c>
      <c r="K12" s="381">
        <v>1901.331</v>
      </c>
      <c r="L12" s="364">
        <f>SUM(H12:K12)</f>
        <v>5221.7609999999995</v>
      </c>
      <c r="M12" s="438">
        <f>IF(ISERROR(F12/L12-1),"         /0",(F12/L12-1))</f>
        <v>-0.02092665673515115</v>
      </c>
      <c r="N12" s="439"/>
      <c r="O12" s="363"/>
      <c r="P12" s="364">
        <v>7034.99</v>
      </c>
      <c r="Q12" s="381">
        <v>3667.228</v>
      </c>
      <c r="R12" s="364">
        <f>SUM(N12:Q12)</f>
        <v>10702.218</v>
      </c>
      <c r="S12" s="440">
        <f>R12/$R$9</f>
        <v>0.10205710198827066</v>
      </c>
      <c r="T12" s="362"/>
      <c r="U12" s="363"/>
      <c r="V12" s="364">
        <v>6986.164</v>
      </c>
      <c r="W12" s="381">
        <v>3797.8630000000003</v>
      </c>
      <c r="X12" s="364">
        <f>SUM(T12:W12)</f>
        <v>10784.027</v>
      </c>
      <c r="Y12" s="367">
        <f t="shared" si="0"/>
        <v>-0.0075861271489768844</v>
      </c>
    </row>
    <row r="13" spans="1:25" ht="19.5" customHeight="1">
      <c r="A13" s="361" t="s">
        <v>206</v>
      </c>
      <c r="B13" s="362">
        <v>1694.792</v>
      </c>
      <c r="C13" s="363">
        <v>740.608</v>
      </c>
      <c r="D13" s="364">
        <v>1491.054</v>
      </c>
      <c r="E13" s="381">
        <v>439.611</v>
      </c>
      <c r="F13" s="364">
        <f>SUM(B13:E13)</f>
        <v>4366.065</v>
      </c>
      <c r="G13" s="365">
        <f>F13/$F$9</f>
        <v>0.08506744485398912</v>
      </c>
      <c r="H13" s="362">
        <v>1851.048</v>
      </c>
      <c r="I13" s="363">
        <v>824.889</v>
      </c>
      <c r="J13" s="364">
        <v>1842.261</v>
      </c>
      <c r="K13" s="381">
        <v>273.346</v>
      </c>
      <c r="L13" s="364">
        <f>SUM(H13:K13)</f>
        <v>4791.544</v>
      </c>
      <c r="M13" s="438">
        <f>IF(ISERROR(F13/L13-1),"         /0",(F13/L13-1))</f>
        <v>-0.08879789061730425</v>
      </c>
      <c r="N13" s="439">
        <v>3821.417</v>
      </c>
      <c r="O13" s="363">
        <v>1333.62</v>
      </c>
      <c r="P13" s="364">
        <v>2329.8230000000003</v>
      </c>
      <c r="Q13" s="381">
        <v>958.155</v>
      </c>
      <c r="R13" s="364">
        <f>SUM(N13:Q13)</f>
        <v>8443.015000000001</v>
      </c>
      <c r="S13" s="440">
        <f>R13/$R$9</f>
        <v>0.08051318361703144</v>
      </c>
      <c r="T13" s="362">
        <v>3895.584</v>
      </c>
      <c r="U13" s="363">
        <v>1593.089</v>
      </c>
      <c r="V13" s="364">
        <v>3339.899</v>
      </c>
      <c r="W13" s="381">
        <v>484.315</v>
      </c>
      <c r="X13" s="364">
        <f>SUM(T13:W13)</f>
        <v>9312.887</v>
      </c>
      <c r="Y13" s="367">
        <f t="shared" si="0"/>
        <v>-0.09340519218154364</v>
      </c>
    </row>
    <row r="14" spans="1:25" ht="19.5" customHeight="1">
      <c r="A14" s="361" t="s">
        <v>207</v>
      </c>
      <c r="B14" s="362">
        <v>2261.292</v>
      </c>
      <c r="C14" s="363">
        <v>412.739</v>
      </c>
      <c r="D14" s="364">
        <v>0</v>
      </c>
      <c r="E14" s="381">
        <v>0</v>
      </c>
      <c r="F14" s="364">
        <f>SUM(B14:E14)</f>
        <v>2674.031</v>
      </c>
      <c r="G14" s="365">
        <f>F14/$F$9</f>
        <v>0.05210022861097061</v>
      </c>
      <c r="H14" s="362"/>
      <c r="I14" s="363"/>
      <c r="J14" s="364">
        <v>2183.051</v>
      </c>
      <c r="K14" s="381">
        <v>496.793</v>
      </c>
      <c r="L14" s="364">
        <f>SUM(H14:K14)</f>
        <v>2679.844</v>
      </c>
      <c r="M14" s="438">
        <f>IF(ISERROR(F14/L14-1),"         /0",(F14/L14-1))</f>
        <v>-0.0021691561150575245</v>
      </c>
      <c r="N14" s="439">
        <v>5163.191000000001</v>
      </c>
      <c r="O14" s="363">
        <v>944.2729999999999</v>
      </c>
      <c r="P14" s="364"/>
      <c r="Q14" s="381"/>
      <c r="R14" s="364">
        <f>SUM(N14:Q14)</f>
        <v>6107.464000000001</v>
      </c>
      <c r="S14" s="440">
        <f>R14/$R$9</f>
        <v>0.05824120535927146</v>
      </c>
      <c r="T14" s="362"/>
      <c r="U14" s="363"/>
      <c r="V14" s="364">
        <v>4931.079</v>
      </c>
      <c r="W14" s="381">
        <v>1288.769</v>
      </c>
      <c r="X14" s="364">
        <f>SUM(T14:W14)</f>
        <v>6219.848</v>
      </c>
      <c r="Y14" s="367">
        <f t="shared" si="0"/>
        <v>-0.018068608750567372</v>
      </c>
    </row>
    <row r="15" spans="1:25" ht="19.5" customHeight="1">
      <c r="A15" s="361" t="s">
        <v>208</v>
      </c>
      <c r="B15" s="362">
        <v>1048.123</v>
      </c>
      <c r="C15" s="363">
        <v>972.706</v>
      </c>
      <c r="D15" s="364">
        <v>0</v>
      </c>
      <c r="E15" s="381">
        <v>0</v>
      </c>
      <c r="F15" s="364">
        <f>SUM(B15:E15)</f>
        <v>2020.8290000000002</v>
      </c>
      <c r="G15" s="365">
        <f>F15/$F$9</f>
        <v>0.03937338530618349</v>
      </c>
      <c r="H15" s="362">
        <v>808.647</v>
      </c>
      <c r="I15" s="363">
        <v>540.648</v>
      </c>
      <c r="J15" s="364"/>
      <c r="K15" s="381"/>
      <c r="L15" s="364">
        <f>SUM(H15:K15)</f>
        <v>1349.295</v>
      </c>
      <c r="M15" s="438">
        <f>IF(ISERROR(F15/L15-1),"         /0",(F15/L15-1))</f>
        <v>0.49769249867523424</v>
      </c>
      <c r="N15" s="439">
        <v>2055.517</v>
      </c>
      <c r="O15" s="363">
        <v>1886.872</v>
      </c>
      <c r="P15" s="364"/>
      <c r="Q15" s="381"/>
      <c r="R15" s="364">
        <f>SUM(N15:Q15)</f>
        <v>3942.389</v>
      </c>
      <c r="S15" s="440">
        <f>R15/$R$9</f>
        <v>0.03759489820245077</v>
      </c>
      <c r="T15" s="362">
        <v>1761.347</v>
      </c>
      <c r="U15" s="363">
        <v>1023.558</v>
      </c>
      <c r="V15" s="364"/>
      <c r="W15" s="381"/>
      <c r="X15" s="364">
        <f>SUM(T15:W15)</f>
        <v>2784.9049999999997</v>
      </c>
      <c r="Y15" s="367">
        <f t="shared" si="0"/>
        <v>0.41562782213396887</v>
      </c>
    </row>
    <row r="16" spans="1:25" ht="19.5" customHeight="1">
      <c r="A16" s="361" t="s">
        <v>158</v>
      </c>
      <c r="B16" s="362">
        <v>1331.741</v>
      </c>
      <c r="C16" s="363">
        <v>397.93899999999996</v>
      </c>
      <c r="D16" s="364">
        <v>0</v>
      </c>
      <c r="E16" s="381">
        <v>0</v>
      </c>
      <c r="F16" s="364">
        <f>SUM(B16:E16)</f>
        <v>1729.6799999999998</v>
      </c>
      <c r="G16" s="365">
        <f>F16/$F$9</f>
        <v>0.03370070258116815</v>
      </c>
      <c r="H16" s="362">
        <v>784.1800000000001</v>
      </c>
      <c r="I16" s="363">
        <v>287.478</v>
      </c>
      <c r="J16" s="364">
        <v>0</v>
      </c>
      <c r="K16" s="381">
        <v>0</v>
      </c>
      <c r="L16" s="364">
        <f>SUM(H16:K16)</f>
        <v>1071.6580000000001</v>
      </c>
      <c r="M16" s="438">
        <f>IF(ISERROR(F16/L16-1),"         /0",(F16/L16-1))</f>
        <v>0.6140223840068377</v>
      </c>
      <c r="N16" s="439">
        <v>2895.692</v>
      </c>
      <c r="O16" s="363">
        <v>866.651</v>
      </c>
      <c r="P16" s="364">
        <v>0</v>
      </c>
      <c r="Q16" s="381">
        <v>2.793</v>
      </c>
      <c r="R16" s="364">
        <f>SUM(N16:Q16)</f>
        <v>3765.136</v>
      </c>
      <c r="S16" s="440">
        <f>R16/$R$9</f>
        <v>0.0359046011538645</v>
      </c>
      <c r="T16" s="362">
        <v>1744.519</v>
      </c>
      <c r="U16" s="363">
        <v>566.0960000000001</v>
      </c>
      <c r="V16" s="364">
        <v>0.798</v>
      </c>
      <c r="W16" s="381">
        <v>8.132</v>
      </c>
      <c r="X16" s="364">
        <f>SUM(T16:W16)</f>
        <v>2319.545</v>
      </c>
      <c r="Y16" s="367">
        <f t="shared" si="0"/>
        <v>0.623221795653889</v>
      </c>
    </row>
    <row r="17" spans="1:25" ht="19.5" customHeight="1">
      <c r="A17" s="361" t="s">
        <v>209</v>
      </c>
      <c r="B17" s="362">
        <v>1427.7839999999999</v>
      </c>
      <c r="C17" s="363">
        <v>75.293</v>
      </c>
      <c r="D17" s="364">
        <v>149.218</v>
      </c>
      <c r="E17" s="381">
        <v>0</v>
      </c>
      <c r="F17" s="364">
        <f>SUM(B17:E17)</f>
        <v>1652.2949999999998</v>
      </c>
      <c r="G17" s="365">
        <f>F17/$F$9</f>
        <v>0.032192950355760155</v>
      </c>
      <c r="H17" s="362">
        <v>1040.47</v>
      </c>
      <c r="I17" s="363">
        <v>25.505000000000003</v>
      </c>
      <c r="J17" s="364"/>
      <c r="K17" s="381"/>
      <c r="L17" s="364">
        <f>SUM(H17:K17)</f>
        <v>1065.9750000000001</v>
      </c>
      <c r="M17" s="438">
        <f>IF(ISERROR(F17/L17-1),"         /0",(F17/L17-1))</f>
        <v>0.55003166115528</v>
      </c>
      <c r="N17" s="439">
        <v>3352.629</v>
      </c>
      <c r="O17" s="363">
        <v>377.178</v>
      </c>
      <c r="P17" s="364">
        <v>293.87199999999996</v>
      </c>
      <c r="Q17" s="381"/>
      <c r="R17" s="364">
        <f>SUM(N17:Q17)</f>
        <v>4023.6789999999996</v>
      </c>
      <c r="S17" s="440">
        <f>R17/$R$9</f>
        <v>0.03837008534782816</v>
      </c>
      <c r="T17" s="362">
        <v>2809.581</v>
      </c>
      <c r="U17" s="363">
        <v>144.24200000000002</v>
      </c>
      <c r="V17" s="364"/>
      <c r="W17" s="381"/>
      <c r="X17" s="364">
        <f>SUM(T17:W17)</f>
        <v>2953.8230000000003</v>
      </c>
      <c r="Y17" s="367">
        <f t="shared" si="0"/>
        <v>0.3621936724035255</v>
      </c>
    </row>
    <row r="18" spans="1:25" ht="19.5" customHeight="1">
      <c r="A18" s="361" t="s">
        <v>212</v>
      </c>
      <c r="B18" s="362">
        <v>0</v>
      </c>
      <c r="C18" s="363">
        <v>0</v>
      </c>
      <c r="D18" s="364">
        <v>588.855</v>
      </c>
      <c r="E18" s="381">
        <v>399.193</v>
      </c>
      <c r="F18" s="364">
        <f aca="true" t="shared" si="1" ref="F18:F24">SUM(B18:E18)</f>
        <v>988.048</v>
      </c>
      <c r="G18" s="365">
        <f aca="true" t="shared" si="2" ref="G18:G24">F18/$F$9</f>
        <v>0.019250908713703132</v>
      </c>
      <c r="H18" s="362"/>
      <c r="I18" s="363"/>
      <c r="J18" s="364"/>
      <c r="K18" s="381"/>
      <c r="L18" s="364">
        <f aca="true" t="shared" si="3" ref="L18:L24">SUM(H18:K18)</f>
        <v>0</v>
      </c>
      <c r="M18" s="438" t="str">
        <f aca="true" t="shared" si="4" ref="M18:M24">IF(ISERROR(F18/L18-1),"         /0",(F18/L18-1))</f>
        <v>         /0</v>
      </c>
      <c r="N18" s="439"/>
      <c r="O18" s="363"/>
      <c r="P18" s="364">
        <v>1288.307</v>
      </c>
      <c r="Q18" s="381">
        <v>875.6089999999999</v>
      </c>
      <c r="R18" s="364">
        <f aca="true" t="shared" si="5" ref="R18:R24">SUM(N18:Q18)</f>
        <v>2163.916</v>
      </c>
      <c r="S18" s="440">
        <f aca="true" t="shared" si="6" ref="S18:S24">R18/$R$9</f>
        <v>0.02063525485147571</v>
      </c>
      <c r="T18" s="362"/>
      <c r="U18" s="363"/>
      <c r="V18" s="364"/>
      <c r="W18" s="381"/>
      <c r="X18" s="364">
        <f aca="true" t="shared" si="7" ref="X18:X24">SUM(T18:W18)</f>
        <v>0</v>
      </c>
      <c r="Y18" s="367" t="str">
        <f aca="true" t="shared" si="8" ref="Y18:Y24">IF(ISERROR(R18/X18-1),"         /0",IF(R18/X18&gt;5,"  *  ",(R18/X18-1)))</f>
        <v>         /0</v>
      </c>
    </row>
    <row r="19" spans="1:25" ht="19.5" customHeight="1">
      <c r="A19" s="361" t="s">
        <v>215</v>
      </c>
      <c r="B19" s="362">
        <v>0</v>
      </c>
      <c r="C19" s="363">
        <v>0</v>
      </c>
      <c r="D19" s="364">
        <v>631.802</v>
      </c>
      <c r="E19" s="381">
        <v>148.33</v>
      </c>
      <c r="F19" s="364">
        <f t="shared" si="1"/>
        <v>780.1320000000001</v>
      </c>
      <c r="G19" s="365">
        <f t="shared" si="2"/>
        <v>0.015199919352742631</v>
      </c>
      <c r="H19" s="362"/>
      <c r="I19" s="363"/>
      <c r="J19" s="364">
        <v>965.5920000000001</v>
      </c>
      <c r="K19" s="381">
        <v>102.019</v>
      </c>
      <c r="L19" s="364">
        <f t="shared" si="3"/>
        <v>1067.611</v>
      </c>
      <c r="M19" s="438">
        <f t="shared" si="4"/>
        <v>-0.2692731715952721</v>
      </c>
      <c r="N19" s="439"/>
      <c r="O19" s="363"/>
      <c r="P19" s="364">
        <v>1699.1760000000002</v>
      </c>
      <c r="Q19" s="381">
        <v>266.071</v>
      </c>
      <c r="R19" s="364">
        <f t="shared" si="5"/>
        <v>1965.2470000000003</v>
      </c>
      <c r="S19" s="440">
        <f t="shared" si="6"/>
        <v>0.01874073332379727</v>
      </c>
      <c r="T19" s="362"/>
      <c r="U19" s="363"/>
      <c r="V19" s="364">
        <v>1380.8190000000002</v>
      </c>
      <c r="W19" s="381">
        <v>161.732</v>
      </c>
      <c r="X19" s="364">
        <f t="shared" si="7"/>
        <v>1542.5510000000002</v>
      </c>
      <c r="Y19" s="367">
        <f t="shared" si="8"/>
        <v>0.27402400309617003</v>
      </c>
    </row>
    <row r="20" spans="1:25" ht="19.5" customHeight="1">
      <c r="A20" s="361" t="s">
        <v>216</v>
      </c>
      <c r="B20" s="362">
        <v>631.788</v>
      </c>
      <c r="C20" s="363">
        <v>132.02</v>
      </c>
      <c r="D20" s="364">
        <v>0</v>
      </c>
      <c r="E20" s="381">
        <v>0</v>
      </c>
      <c r="F20" s="364">
        <f>SUM(B20:E20)</f>
        <v>763.808</v>
      </c>
      <c r="G20" s="365">
        <f>F20/$F$9</f>
        <v>0.014881866146984925</v>
      </c>
      <c r="H20" s="362"/>
      <c r="I20" s="363"/>
      <c r="J20" s="364">
        <v>307.411</v>
      </c>
      <c r="K20" s="381">
        <v>65.71000000000001</v>
      </c>
      <c r="L20" s="364">
        <f>SUM(H20:K20)</f>
        <v>373.121</v>
      </c>
      <c r="M20" s="438">
        <f>IF(ISERROR(F20/L20-1),"         /0",(F20/L20-1))</f>
        <v>1.047078561646222</v>
      </c>
      <c r="N20" s="439">
        <v>1351.312</v>
      </c>
      <c r="O20" s="363">
        <v>207.613</v>
      </c>
      <c r="P20" s="364"/>
      <c r="Q20" s="381"/>
      <c r="R20" s="364">
        <f>SUM(N20:Q20)</f>
        <v>1558.925</v>
      </c>
      <c r="S20" s="440">
        <f>R20/$R$9</f>
        <v>0.014866018213894055</v>
      </c>
      <c r="T20" s="362"/>
      <c r="U20" s="363"/>
      <c r="V20" s="364">
        <v>845.867</v>
      </c>
      <c r="W20" s="381">
        <v>155.473</v>
      </c>
      <c r="X20" s="364">
        <f>SUM(T20:W20)</f>
        <v>1001.3399999999999</v>
      </c>
      <c r="Y20" s="367">
        <f>IF(ISERROR(R20/X20-1),"         /0",IF(R20/X20&gt;5,"  *  ",(R20/X20-1)))</f>
        <v>0.556838835959814</v>
      </c>
    </row>
    <row r="21" spans="1:25" ht="19.5" customHeight="1">
      <c r="A21" s="361" t="s">
        <v>214</v>
      </c>
      <c r="B21" s="362">
        <v>760.3430000000001</v>
      </c>
      <c r="C21" s="363">
        <v>0</v>
      </c>
      <c r="D21" s="364">
        <v>0</v>
      </c>
      <c r="E21" s="381">
        <v>0</v>
      </c>
      <c r="F21" s="364">
        <f t="shared" si="1"/>
        <v>760.3430000000001</v>
      </c>
      <c r="G21" s="365">
        <f t="shared" si="2"/>
        <v>0.01481435485330994</v>
      </c>
      <c r="H21" s="362">
        <v>1072.0839999999998</v>
      </c>
      <c r="I21" s="363"/>
      <c r="J21" s="364">
        <v>47.401</v>
      </c>
      <c r="K21" s="381"/>
      <c r="L21" s="364">
        <f t="shared" si="3"/>
        <v>1119.485</v>
      </c>
      <c r="M21" s="438">
        <f t="shared" si="4"/>
        <v>-0.3208100153195441</v>
      </c>
      <c r="N21" s="439">
        <v>1296.346</v>
      </c>
      <c r="O21" s="363"/>
      <c r="P21" s="364"/>
      <c r="Q21" s="381"/>
      <c r="R21" s="364">
        <f t="shared" si="5"/>
        <v>1296.346</v>
      </c>
      <c r="S21" s="440">
        <f t="shared" si="6"/>
        <v>0.012362046440661805</v>
      </c>
      <c r="T21" s="362">
        <v>2325.1040000000003</v>
      </c>
      <c r="U21" s="363"/>
      <c r="V21" s="364">
        <v>47.401</v>
      </c>
      <c r="W21" s="381"/>
      <c r="X21" s="364">
        <f t="shared" si="7"/>
        <v>2372.505</v>
      </c>
      <c r="Y21" s="367">
        <f t="shared" si="8"/>
        <v>-0.453596093580414</v>
      </c>
    </row>
    <row r="22" spans="1:25" ht="19.5" customHeight="1">
      <c r="A22" s="361" t="s">
        <v>217</v>
      </c>
      <c r="B22" s="362">
        <v>0</v>
      </c>
      <c r="C22" s="363">
        <v>0</v>
      </c>
      <c r="D22" s="364">
        <v>578.246</v>
      </c>
      <c r="E22" s="381">
        <v>36.975</v>
      </c>
      <c r="F22" s="364">
        <f t="shared" si="1"/>
        <v>615.221</v>
      </c>
      <c r="G22" s="365">
        <f t="shared" si="2"/>
        <v>0.011986829900726638</v>
      </c>
      <c r="H22" s="362"/>
      <c r="I22" s="363"/>
      <c r="J22" s="364">
        <v>1107.894</v>
      </c>
      <c r="K22" s="381"/>
      <c r="L22" s="364">
        <f t="shared" si="3"/>
        <v>1107.894</v>
      </c>
      <c r="M22" s="438">
        <f t="shared" si="4"/>
        <v>-0.4446932648791311</v>
      </c>
      <c r="N22" s="439"/>
      <c r="O22" s="363"/>
      <c r="P22" s="364">
        <v>1391.7289999999998</v>
      </c>
      <c r="Q22" s="381">
        <v>250.76999999999998</v>
      </c>
      <c r="R22" s="364">
        <f t="shared" si="5"/>
        <v>1642.4989999999998</v>
      </c>
      <c r="S22" s="440">
        <f t="shared" si="6"/>
        <v>0.015662985743575074</v>
      </c>
      <c r="T22" s="362"/>
      <c r="U22" s="363"/>
      <c r="V22" s="364">
        <v>2390.501</v>
      </c>
      <c r="W22" s="381"/>
      <c r="X22" s="364">
        <f t="shared" si="7"/>
        <v>2390.501</v>
      </c>
      <c r="Y22" s="367">
        <f t="shared" si="8"/>
        <v>-0.3129059556971532</v>
      </c>
    </row>
    <row r="23" spans="1:25" ht="19.5" customHeight="1">
      <c r="A23" s="361" t="s">
        <v>213</v>
      </c>
      <c r="B23" s="362">
        <v>0</v>
      </c>
      <c r="C23" s="363">
        <v>398.026</v>
      </c>
      <c r="D23" s="364">
        <v>122.381</v>
      </c>
      <c r="E23" s="381">
        <v>0</v>
      </c>
      <c r="F23" s="364">
        <f>SUM(B23:E23)</f>
        <v>520.407</v>
      </c>
      <c r="G23" s="365">
        <f t="shared" si="2"/>
        <v>0.01013949489394453</v>
      </c>
      <c r="H23" s="362"/>
      <c r="I23" s="363">
        <v>341.839</v>
      </c>
      <c r="J23" s="364"/>
      <c r="K23" s="381"/>
      <c r="L23" s="364">
        <f>SUM(H23:K23)</f>
        <v>341.839</v>
      </c>
      <c r="M23" s="438">
        <f>IF(ISERROR(F23/L23-1),"         /0",(F23/L23-1))</f>
        <v>0.522374568144653</v>
      </c>
      <c r="N23" s="439"/>
      <c r="O23" s="363">
        <v>807.885</v>
      </c>
      <c r="P23" s="364">
        <v>122.381</v>
      </c>
      <c r="Q23" s="381">
        <v>0</v>
      </c>
      <c r="R23" s="364">
        <f>SUM(N23:Q23)</f>
        <v>930.266</v>
      </c>
      <c r="S23" s="440">
        <f t="shared" si="6"/>
        <v>0.008871081867162543</v>
      </c>
      <c r="T23" s="362"/>
      <c r="U23" s="363">
        <v>675.4870000000001</v>
      </c>
      <c r="V23" s="364"/>
      <c r="W23" s="381"/>
      <c r="X23" s="364">
        <f>SUM(T23:W23)</f>
        <v>675.4870000000001</v>
      </c>
      <c r="Y23" s="367">
        <f>IF(ISERROR(R23/X23-1),"         /0",IF(R23/X23&gt;5,"  *  ",(R23/X23-1)))</f>
        <v>0.3771782432526456</v>
      </c>
    </row>
    <row r="24" spans="1:25" ht="19.5" customHeight="1" thickBot="1">
      <c r="A24" s="361" t="s">
        <v>169</v>
      </c>
      <c r="B24" s="362">
        <v>451.19000000000005</v>
      </c>
      <c r="C24" s="363">
        <v>191.314</v>
      </c>
      <c r="D24" s="364">
        <v>54.392</v>
      </c>
      <c r="E24" s="381">
        <v>94.076</v>
      </c>
      <c r="F24" s="364">
        <f t="shared" si="1"/>
        <v>790.9720000000001</v>
      </c>
      <c r="G24" s="365">
        <f t="shared" si="2"/>
        <v>0.015411123515350665</v>
      </c>
      <c r="H24" s="362">
        <v>333.954</v>
      </c>
      <c r="I24" s="363">
        <v>276.864</v>
      </c>
      <c r="J24" s="364">
        <v>3105.3729999999996</v>
      </c>
      <c r="K24" s="381">
        <v>973.309</v>
      </c>
      <c r="L24" s="364">
        <f t="shared" si="3"/>
        <v>4689.5</v>
      </c>
      <c r="M24" s="438">
        <f t="shared" si="4"/>
        <v>-0.8313312719906173</v>
      </c>
      <c r="N24" s="439">
        <v>1797.5640000000003</v>
      </c>
      <c r="O24" s="363">
        <v>419.78900000000004</v>
      </c>
      <c r="P24" s="364">
        <v>109.189</v>
      </c>
      <c r="Q24" s="381">
        <v>152.243</v>
      </c>
      <c r="R24" s="364">
        <f t="shared" si="5"/>
        <v>2478.7850000000003</v>
      </c>
      <c r="S24" s="440">
        <f t="shared" si="6"/>
        <v>0.023637867734706535</v>
      </c>
      <c r="T24" s="362">
        <v>645.3800000000001</v>
      </c>
      <c r="U24" s="363">
        <v>496.302</v>
      </c>
      <c r="V24" s="364">
        <v>7232.941999999999</v>
      </c>
      <c r="W24" s="381">
        <v>1791.7709999999997</v>
      </c>
      <c r="X24" s="364">
        <f t="shared" si="7"/>
        <v>10166.395</v>
      </c>
      <c r="Y24" s="367">
        <f t="shared" si="8"/>
        <v>-0.7561785667387505</v>
      </c>
    </row>
    <row r="25" spans="1:25" s="414" customFormat="1" ht="19.5" customHeight="1">
      <c r="A25" s="407" t="s">
        <v>52</v>
      </c>
      <c r="B25" s="408">
        <f>SUM(B26:B41)</f>
        <v>3369.9409999999993</v>
      </c>
      <c r="C25" s="409">
        <f>SUM(C26:C41)</f>
        <v>4485.5430000000015</v>
      </c>
      <c r="D25" s="410">
        <f>SUM(D26:D41)</f>
        <v>413.332</v>
      </c>
      <c r="E25" s="415">
        <f>SUM(E26:E41)</f>
        <v>287.73</v>
      </c>
      <c r="F25" s="410">
        <f>SUM(B25:E25)</f>
        <v>8556.546</v>
      </c>
      <c r="G25" s="411">
        <f>F25/$F$9</f>
        <v>0.16671384988442026</v>
      </c>
      <c r="H25" s="408">
        <f>SUM(H26:H41)</f>
        <v>3409.101</v>
      </c>
      <c r="I25" s="409">
        <f>SUM(I26:I41)</f>
        <v>3494.7450000000003</v>
      </c>
      <c r="J25" s="410">
        <f>SUM(J26:J41)</f>
        <v>805.671</v>
      </c>
      <c r="K25" s="415">
        <f>SUM(K26:K41)</f>
        <v>266.933</v>
      </c>
      <c r="L25" s="410">
        <f>SUM(H25:K25)</f>
        <v>7976.450000000001</v>
      </c>
      <c r="M25" s="423">
        <f>IF(ISERROR(F25/L25-1),"         /0",(F25/L25-1))</f>
        <v>0.0727260874198421</v>
      </c>
      <c r="N25" s="424">
        <f>SUM(N26:N41)</f>
        <v>6043.372999999999</v>
      </c>
      <c r="O25" s="409">
        <f>SUM(O26:O41)</f>
        <v>8803.757</v>
      </c>
      <c r="P25" s="410">
        <f>SUM(P26:P41)</f>
        <v>775.31</v>
      </c>
      <c r="Q25" s="415">
        <f>SUM(Q26:Q41)</f>
        <v>689.458</v>
      </c>
      <c r="R25" s="410">
        <f>SUM(N25:Q25)</f>
        <v>16311.897999999997</v>
      </c>
      <c r="S25" s="425">
        <f>R25/$R$9</f>
        <v>0.1555514041863348</v>
      </c>
      <c r="T25" s="408">
        <f>SUM(T26:T41)</f>
        <v>6795.058000000001</v>
      </c>
      <c r="U25" s="409">
        <f>SUM(U26:U41)</f>
        <v>7184.890999999999</v>
      </c>
      <c r="V25" s="410">
        <f>SUM(V26:V41)</f>
        <v>1129.902</v>
      </c>
      <c r="W25" s="415">
        <f>SUM(W26:W41)</f>
        <v>550.726</v>
      </c>
      <c r="X25" s="410">
        <f>SUM(T25:W25)</f>
        <v>15660.577000000001</v>
      </c>
      <c r="Y25" s="413">
        <f>IF(ISERROR(R25/X25-1),"         /0",IF(R25/X25&gt;5,"  *  ",(R25/X25-1)))</f>
        <v>0.04158984691304779</v>
      </c>
    </row>
    <row r="26" spans="1:25" ht="19.5" customHeight="1">
      <c r="A26" s="354" t="s">
        <v>173</v>
      </c>
      <c r="B26" s="355">
        <v>969.5239999999999</v>
      </c>
      <c r="C26" s="356">
        <v>1580.5790000000002</v>
      </c>
      <c r="D26" s="357">
        <v>23.681</v>
      </c>
      <c r="E26" s="378">
        <v>140.203</v>
      </c>
      <c r="F26" s="357">
        <f>SUM(B26:E26)</f>
        <v>2713.987</v>
      </c>
      <c r="G26" s="358">
        <f>F26/$F$9</f>
        <v>0.052878722478236904</v>
      </c>
      <c r="H26" s="355">
        <v>805.6300000000001</v>
      </c>
      <c r="I26" s="356">
        <v>1114.9379999999999</v>
      </c>
      <c r="J26" s="357"/>
      <c r="K26" s="356"/>
      <c r="L26" s="357">
        <f>SUM(H26:K26)</f>
        <v>1920.568</v>
      </c>
      <c r="M26" s="435">
        <f>IF(ISERROR(F26/L26-1),"         /0",(F26/L26-1))</f>
        <v>0.41311684876557364</v>
      </c>
      <c r="N26" s="436">
        <v>1679.5799999999997</v>
      </c>
      <c r="O26" s="356">
        <v>2924.6299999999997</v>
      </c>
      <c r="P26" s="357">
        <v>82.716</v>
      </c>
      <c r="Q26" s="356">
        <v>240.851</v>
      </c>
      <c r="R26" s="357">
        <f>SUM(N26:Q26)</f>
        <v>4927.776999999999</v>
      </c>
      <c r="S26" s="437">
        <f>R26/$R$9</f>
        <v>0.04699162733037715</v>
      </c>
      <c r="T26" s="355">
        <v>1841.8060000000003</v>
      </c>
      <c r="U26" s="356">
        <v>1965.106</v>
      </c>
      <c r="V26" s="357"/>
      <c r="W26" s="378"/>
      <c r="X26" s="357">
        <f>SUM(T26:W26)</f>
        <v>3806.9120000000003</v>
      </c>
      <c r="Y26" s="360">
        <f>IF(ISERROR(R26/X26-1),"         /0",IF(R26/X26&gt;5,"  *  ",(R26/X26-1)))</f>
        <v>0.29442892296958756</v>
      </c>
    </row>
    <row r="27" spans="1:25" ht="19.5" customHeight="1">
      <c r="A27" s="361" t="s">
        <v>158</v>
      </c>
      <c r="B27" s="362">
        <v>1045.087</v>
      </c>
      <c r="C27" s="363">
        <v>962.5030000000002</v>
      </c>
      <c r="D27" s="364">
        <v>0.386</v>
      </c>
      <c r="E27" s="381">
        <v>7.205</v>
      </c>
      <c r="F27" s="364">
        <f>SUM(B27:E27)</f>
        <v>2015.181</v>
      </c>
      <c r="G27" s="365">
        <f>F27/$F$9</f>
        <v>0.03926334092330432</v>
      </c>
      <c r="H27" s="362">
        <v>1279.8319999999999</v>
      </c>
      <c r="I27" s="363">
        <v>871.7299999999999</v>
      </c>
      <c r="J27" s="364">
        <v>0</v>
      </c>
      <c r="K27" s="363">
        <v>0</v>
      </c>
      <c r="L27" s="364">
        <f>SUM(H27:K27)</f>
        <v>2151.562</v>
      </c>
      <c r="M27" s="438">
        <f>IF(ISERROR(F27/L27-1),"         /0",(F27/L27-1))</f>
        <v>-0.06338697188368259</v>
      </c>
      <c r="N27" s="439">
        <v>1989.7130000000002</v>
      </c>
      <c r="O27" s="363">
        <v>2152.8239999999996</v>
      </c>
      <c r="P27" s="364">
        <v>1.455</v>
      </c>
      <c r="Q27" s="363">
        <v>7.302</v>
      </c>
      <c r="R27" s="364">
        <f>SUM(N27:Q27)</f>
        <v>4151.294</v>
      </c>
      <c r="S27" s="440">
        <f>R27/$R$9</f>
        <v>0.039587030944547755</v>
      </c>
      <c r="T27" s="362">
        <v>2440.045</v>
      </c>
      <c r="U27" s="363">
        <v>1958.579</v>
      </c>
      <c r="V27" s="364">
        <v>1.466</v>
      </c>
      <c r="W27" s="363">
        <v>2.258</v>
      </c>
      <c r="X27" s="364">
        <f>SUM(T27:W27)</f>
        <v>4402.348</v>
      </c>
      <c r="Y27" s="367">
        <f>IF(ISERROR(R27/X27-1),"         /0",IF(R27/X27&gt;5,"  *  ",(R27/X27-1)))</f>
        <v>-0.05702729543416374</v>
      </c>
    </row>
    <row r="28" spans="1:25" ht="19.5" customHeight="1">
      <c r="A28" s="361" t="s">
        <v>181</v>
      </c>
      <c r="B28" s="362">
        <v>294.205</v>
      </c>
      <c r="C28" s="363">
        <v>609.733</v>
      </c>
      <c r="D28" s="364">
        <v>0</v>
      </c>
      <c r="E28" s="381">
        <v>0</v>
      </c>
      <c r="F28" s="364">
        <f>SUM(B28:E28)</f>
        <v>903.9379999999999</v>
      </c>
      <c r="G28" s="365">
        <f>F28/$F$9</f>
        <v>0.017612128075607032</v>
      </c>
      <c r="H28" s="362">
        <v>409.93700000000007</v>
      </c>
      <c r="I28" s="363">
        <v>523.546</v>
      </c>
      <c r="J28" s="364"/>
      <c r="K28" s="363"/>
      <c r="L28" s="364">
        <f>SUM(H28:K28)</f>
        <v>933.4830000000002</v>
      </c>
      <c r="M28" s="438">
        <f>IF(ISERROR(F28/L28-1),"         /0",(F28/L28-1))</f>
        <v>-0.031650281794098345</v>
      </c>
      <c r="N28" s="439">
        <v>510.402</v>
      </c>
      <c r="O28" s="363">
        <v>1302.076</v>
      </c>
      <c r="P28" s="364">
        <v>0</v>
      </c>
      <c r="Q28" s="363">
        <v>0</v>
      </c>
      <c r="R28" s="364">
        <f>SUM(N28:Q28)</f>
        <v>1812.478</v>
      </c>
      <c r="S28" s="440">
        <f>R28/$R$9</f>
        <v>0.017283917417632196</v>
      </c>
      <c r="T28" s="362">
        <v>716.904</v>
      </c>
      <c r="U28" s="363">
        <v>1115.19</v>
      </c>
      <c r="V28" s="364"/>
      <c r="W28" s="363"/>
      <c r="X28" s="364">
        <f>SUM(T28:W28)</f>
        <v>1832.094</v>
      </c>
      <c r="Y28" s="367">
        <f>IF(ISERROR(R28/X28-1),"         /0",IF(R28/X28&gt;5,"  *  ",(R28/X28-1)))</f>
        <v>-0.01070687421060268</v>
      </c>
    </row>
    <row r="29" spans="1:25" ht="19.5" customHeight="1">
      <c r="A29" s="361" t="s">
        <v>197</v>
      </c>
      <c r="B29" s="362">
        <v>202.95</v>
      </c>
      <c r="C29" s="363">
        <v>211.096</v>
      </c>
      <c r="D29" s="364">
        <v>0</v>
      </c>
      <c r="E29" s="381">
        <v>0</v>
      </c>
      <c r="F29" s="364">
        <f aca="true" t="shared" si="9" ref="F29:F39">SUM(B29:E29)</f>
        <v>414.046</v>
      </c>
      <c r="G29" s="365">
        <f aca="true" t="shared" si="10" ref="G29:G39">F29/$F$9</f>
        <v>0.008067180692915654</v>
      </c>
      <c r="H29" s="362">
        <v>362.475</v>
      </c>
      <c r="I29" s="363">
        <v>285.224</v>
      </c>
      <c r="J29" s="364"/>
      <c r="K29" s="363"/>
      <c r="L29" s="364">
        <f aca="true" t="shared" si="11" ref="L29:L39">SUM(H29:K29)</f>
        <v>647.6990000000001</v>
      </c>
      <c r="M29" s="438">
        <f aca="true" t="shared" si="12" ref="M29:M39">IF(ISERROR(F29/L29-1),"         /0",(F29/L29-1))</f>
        <v>-0.36074318472006295</v>
      </c>
      <c r="N29" s="439">
        <v>374.525</v>
      </c>
      <c r="O29" s="363">
        <v>349.369</v>
      </c>
      <c r="P29" s="364"/>
      <c r="Q29" s="363"/>
      <c r="R29" s="364">
        <f aca="true" t="shared" si="13" ref="R29:R39">SUM(N29:Q29)</f>
        <v>723.894</v>
      </c>
      <c r="S29" s="440">
        <f aca="true" t="shared" si="14" ref="S29:S39">R29/$R$9</f>
        <v>0.0069031039908453735</v>
      </c>
      <c r="T29" s="362">
        <v>630.624</v>
      </c>
      <c r="U29" s="363">
        <v>551.3009999999999</v>
      </c>
      <c r="V29" s="364"/>
      <c r="W29" s="363"/>
      <c r="X29" s="364">
        <f aca="true" t="shared" si="15" ref="X29:X39">SUM(T29:W29)</f>
        <v>1181.925</v>
      </c>
      <c r="Y29" s="367">
        <f aca="true" t="shared" si="16" ref="Y29:Y39">IF(ISERROR(R29/X29-1),"         /0",IF(R29/X29&gt;5,"  *  ",(R29/X29-1)))</f>
        <v>-0.387529665587918</v>
      </c>
    </row>
    <row r="30" spans="1:25" ht="19.5" customHeight="1">
      <c r="A30" s="361" t="s">
        <v>171</v>
      </c>
      <c r="B30" s="362">
        <v>130.401</v>
      </c>
      <c r="C30" s="363">
        <v>125.441</v>
      </c>
      <c r="D30" s="364">
        <v>124.515</v>
      </c>
      <c r="E30" s="381">
        <v>32.876</v>
      </c>
      <c r="F30" s="364">
        <f t="shared" si="9"/>
        <v>413.233</v>
      </c>
      <c r="G30" s="365">
        <f t="shared" si="10"/>
        <v>0.008051340380720052</v>
      </c>
      <c r="H30" s="362">
        <v>100.54</v>
      </c>
      <c r="I30" s="363">
        <v>57.61</v>
      </c>
      <c r="J30" s="364">
        <v>140.31</v>
      </c>
      <c r="K30" s="363"/>
      <c r="L30" s="364">
        <f t="shared" si="11"/>
        <v>298.46000000000004</v>
      </c>
      <c r="M30" s="438">
        <f t="shared" si="12"/>
        <v>0.3845506935602758</v>
      </c>
      <c r="N30" s="439">
        <v>265.193</v>
      </c>
      <c r="O30" s="363">
        <v>278.902</v>
      </c>
      <c r="P30" s="364">
        <v>228.57</v>
      </c>
      <c r="Q30" s="363">
        <v>329.09</v>
      </c>
      <c r="R30" s="364">
        <f t="shared" si="13"/>
        <v>1101.7549999999999</v>
      </c>
      <c r="S30" s="440">
        <f t="shared" si="14"/>
        <v>0.010506413007199733</v>
      </c>
      <c r="T30" s="362">
        <v>226.536</v>
      </c>
      <c r="U30" s="363">
        <v>162.827</v>
      </c>
      <c r="V30" s="364">
        <v>201.752</v>
      </c>
      <c r="W30" s="363"/>
      <c r="X30" s="364">
        <f t="shared" si="15"/>
        <v>591.115</v>
      </c>
      <c r="Y30" s="367">
        <f t="shared" si="16"/>
        <v>0.8638589783713826</v>
      </c>
    </row>
    <row r="31" spans="1:25" ht="19.5" customHeight="1">
      <c r="A31" s="361" t="s">
        <v>176</v>
      </c>
      <c r="B31" s="362">
        <v>88.078</v>
      </c>
      <c r="C31" s="363">
        <v>239.097</v>
      </c>
      <c r="D31" s="364">
        <v>0</v>
      </c>
      <c r="E31" s="381">
        <v>0</v>
      </c>
      <c r="F31" s="364">
        <f>SUM(B31:E31)</f>
        <v>327.175</v>
      </c>
      <c r="G31" s="365">
        <f>F31/$F$9</f>
        <v>0.006374605341446794</v>
      </c>
      <c r="H31" s="362">
        <v>52.03</v>
      </c>
      <c r="I31" s="363">
        <v>191.68199999999996</v>
      </c>
      <c r="J31" s="364">
        <v>0</v>
      </c>
      <c r="K31" s="363">
        <v>0.3</v>
      </c>
      <c r="L31" s="364">
        <f>SUM(H31:K31)</f>
        <v>244.01199999999997</v>
      </c>
      <c r="M31" s="438">
        <f>IF(ISERROR(F31/L31-1),"         /0",(F31/L31-1))</f>
        <v>0.3408152058095506</v>
      </c>
      <c r="N31" s="439">
        <v>168.757</v>
      </c>
      <c r="O31" s="363">
        <v>504.72700000000003</v>
      </c>
      <c r="P31" s="364"/>
      <c r="Q31" s="363"/>
      <c r="R31" s="364">
        <f>SUM(N31:Q31)</f>
        <v>673.484</v>
      </c>
      <c r="S31" s="440">
        <f>R31/$R$9</f>
        <v>0.0064223906927955</v>
      </c>
      <c r="T31" s="362">
        <v>122.125</v>
      </c>
      <c r="U31" s="363">
        <v>395.929</v>
      </c>
      <c r="V31" s="364">
        <v>0</v>
      </c>
      <c r="W31" s="363">
        <v>0.3</v>
      </c>
      <c r="X31" s="364">
        <f>SUM(T31:W31)</f>
        <v>518.3539999999999</v>
      </c>
      <c r="Y31" s="367">
        <f>IF(ISERROR(R31/X31-1),"         /0",IF(R31/X31&gt;5,"  *  ",(R31/X31-1)))</f>
        <v>0.29927424115565837</v>
      </c>
    </row>
    <row r="32" spans="1:25" ht="19.5" customHeight="1">
      <c r="A32" s="361" t="s">
        <v>172</v>
      </c>
      <c r="B32" s="362">
        <v>190.827</v>
      </c>
      <c r="C32" s="363">
        <v>108.576</v>
      </c>
      <c r="D32" s="364">
        <v>0</v>
      </c>
      <c r="E32" s="381">
        <v>0</v>
      </c>
      <c r="F32" s="364">
        <f>SUM(B32:E32)</f>
        <v>299.403</v>
      </c>
      <c r="G32" s="365">
        <f>F32/$F$9</f>
        <v>0.00583350183554732</v>
      </c>
      <c r="H32" s="362">
        <v>150.73000000000002</v>
      </c>
      <c r="I32" s="363">
        <v>84.863</v>
      </c>
      <c r="J32" s="364"/>
      <c r="K32" s="363"/>
      <c r="L32" s="364">
        <f>SUM(H32:K32)</f>
        <v>235.59300000000002</v>
      </c>
      <c r="M32" s="438">
        <f>IF(ISERROR(F32/L32-1),"         /0",(F32/L32-1))</f>
        <v>0.27084845475035335</v>
      </c>
      <c r="N32" s="439">
        <v>346.048</v>
      </c>
      <c r="O32" s="363">
        <v>233.549</v>
      </c>
      <c r="P32" s="364"/>
      <c r="Q32" s="363"/>
      <c r="R32" s="364">
        <f>SUM(N32:Q32)</f>
        <v>579.597</v>
      </c>
      <c r="S32" s="440">
        <f>R32/$R$9</f>
        <v>0.005527077671291661</v>
      </c>
      <c r="T32" s="362">
        <v>297.966</v>
      </c>
      <c r="U32" s="363">
        <v>209.352</v>
      </c>
      <c r="V32" s="364"/>
      <c r="W32" s="363"/>
      <c r="X32" s="364">
        <f>SUM(T32:W32)</f>
        <v>507.318</v>
      </c>
      <c r="Y32" s="367">
        <f>IF(ISERROR(R32/X32-1),"         /0",IF(R32/X32&gt;5,"  *  ",(R32/X32-1)))</f>
        <v>0.1424727685593652</v>
      </c>
    </row>
    <row r="33" spans="1:25" ht="19.5" customHeight="1">
      <c r="A33" s="361" t="s">
        <v>196</v>
      </c>
      <c r="B33" s="362">
        <v>173.79</v>
      </c>
      <c r="C33" s="363">
        <v>31.205</v>
      </c>
      <c r="D33" s="364">
        <v>0</v>
      </c>
      <c r="E33" s="381">
        <v>0</v>
      </c>
      <c r="F33" s="364">
        <f>SUM(B33:E33)</f>
        <v>204.995</v>
      </c>
      <c r="G33" s="365">
        <f>F33/$F$9</f>
        <v>0.003994077242973594</v>
      </c>
      <c r="H33" s="362">
        <v>0</v>
      </c>
      <c r="I33" s="363">
        <v>0</v>
      </c>
      <c r="J33" s="364">
        <v>53.95</v>
      </c>
      <c r="K33" s="363">
        <v>219.154</v>
      </c>
      <c r="L33" s="364">
        <f>SUM(H33:K33)</f>
        <v>273.104</v>
      </c>
      <c r="M33" s="438">
        <f>IF(ISERROR(F33/L33-1),"         /0",(F33/L33-1))</f>
        <v>-0.24938851133634066</v>
      </c>
      <c r="N33" s="439">
        <v>275.88</v>
      </c>
      <c r="O33" s="363">
        <v>66.638</v>
      </c>
      <c r="P33" s="364"/>
      <c r="Q33" s="363"/>
      <c r="R33" s="364">
        <f>SUM(N33:Q33)</f>
        <v>342.51800000000003</v>
      </c>
      <c r="S33" s="440">
        <f>R33/$R$9</f>
        <v>0.003266275687789063</v>
      </c>
      <c r="T33" s="362">
        <v>0</v>
      </c>
      <c r="U33" s="363">
        <v>0</v>
      </c>
      <c r="V33" s="364">
        <v>53.95</v>
      </c>
      <c r="W33" s="363">
        <v>362.928</v>
      </c>
      <c r="X33" s="364">
        <f>SUM(T33:W33)</f>
        <v>416.878</v>
      </c>
      <c r="Y33" s="367">
        <f>IF(ISERROR(R33/X33-1),"         /0",IF(R33/X33&gt;5,"  *  ",(R33/X33-1)))</f>
        <v>-0.17837352894611846</v>
      </c>
    </row>
    <row r="34" spans="1:25" ht="19.5" customHeight="1">
      <c r="A34" s="361" t="s">
        <v>207</v>
      </c>
      <c r="B34" s="362">
        <v>0</v>
      </c>
      <c r="C34" s="363">
        <v>171.163</v>
      </c>
      <c r="D34" s="364">
        <v>0</v>
      </c>
      <c r="E34" s="381">
        <v>0</v>
      </c>
      <c r="F34" s="364">
        <f>SUM(B34:E34)</f>
        <v>171.163</v>
      </c>
      <c r="G34" s="365">
        <f>F34/$F$9</f>
        <v>0.0033349020373135405</v>
      </c>
      <c r="H34" s="362"/>
      <c r="I34" s="363"/>
      <c r="J34" s="364"/>
      <c r="K34" s="363">
        <v>21.236</v>
      </c>
      <c r="L34" s="364">
        <f>SUM(H34:K34)</f>
        <v>21.236</v>
      </c>
      <c r="M34" s="438">
        <f>IF(ISERROR(F34/L34-1),"         /0",(F34/L34-1))</f>
        <v>7.060039555471841</v>
      </c>
      <c r="N34" s="439"/>
      <c r="O34" s="363">
        <v>238.91400000000004</v>
      </c>
      <c r="P34" s="364"/>
      <c r="Q34" s="363"/>
      <c r="R34" s="364">
        <f>SUM(N34:Q34)</f>
        <v>238.91400000000004</v>
      </c>
      <c r="S34" s="440">
        <f>R34/$R$9</f>
        <v>0.0022783006722929488</v>
      </c>
      <c r="T34" s="362"/>
      <c r="U34" s="363"/>
      <c r="V34" s="364"/>
      <c r="W34" s="363">
        <v>29.27</v>
      </c>
      <c r="X34" s="364">
        <f>SUM(T34:W34)</f>
        <v>29.27</v>
      </c>
      <c r="Y34" s="367" t="str">
        <f>IF(ISERROR(R34/X34-1),"         /0",IF(R34/X34&gt;5,"  *  ",(R34/X34-1)))</f>
        <v>  *  </v>
      </c>
    </row>
    <row r="35" spans="1:25" ht="19.5" customHeight="1">
      <c r="A35" s="361" t="s">
        <v>206</v>
      </c>
      <c r="B35" s="362">
        <v>0</v>
      </c>
      <c r="C35" s="363">
        <v>153.976</v>
      </c>
      <c r="D35" s="364">
        <v>0</v>
      </c>
      <c r="E35" s="381">
        <v>0</v>
      </c>
      <c r="F35" s="364">
        <f t="shared" si="9"/>
        <v>153.976</v>
      </c>
      <c r="G35" s="365">
        <f t="shared" si="10"/>
        <v>0.003000034330418313</v>
      </c>
      <c r="H35" s="362"/>
      <c r="I35" s="363">
        <v>134.829</v>
      </c>
      <c r="J35" s="364"/>
      <c r="K35" s="363"/>
      <c r="L35" s="364">
        <f t="shared" si="11"/>
        <v>134.829</v>
      </c>
      <c r="M35" s="438">
        <f t="shared" si="12"/>
        <v>0.14200950834019377</v>
      </c>
      <c r="N35" s="439"/>
      <c r="O35" s="363">
        <v>280.83</v>
      </c>
      <c r="P35" s="364"/>
      <c r="Q35" s="363"/>
      <c r="R35" s="364">
        <f t="shared" si="13"/>
        <v>280.83</v>
      </c>
      <c r="S35" s="440">
        <f t="shared" si="14"/>
        <v>0.002678014590187384</v>
      </c>
      <c r="T35" s="362"/>
      <c r="U35" s="363">
        <v>299.82</v>
      </c>
      <c r="V35" s="364"/>
      <c r="W35" s="363"/>
      <c r="X35" s="364">
        <f t="shared" si="15"/>
        <v>299.82</v>
      </c>
      <c r="Y35" s="367">
        <f t="shared" si="16"/>
        <v>-0.063338002801681</v>
      </c>
    </row>
    <row r="36" spans="1:25" ht="19.5" customHeight="1">
      <c r="A36" s="361" t="s">
        <v>423</v>
      </c>
      <c r="B36" s="362">
        <v>0</v>
      </c>
      <c r="C36" s="363">
        <v>0</v>
      </c>
      <c r="D36" s="364">
        <v>143.535</v>
      </c>
      <c r="E36" s="381">
        <v>0</v>
      </c>
      <c r="F36" s="364">
        <f t="shared" si="9"/>
        <v>143.535</v>
      </c>
      <c r="G36" s="365">
        <f t="shared" si="10"/>
        <v>0.002796604195566793</v>
      </c>
      <c r="H36" s="362"/>
      <c r="I36" s="363"/>
      <c r="J36" s="364">
        <v>265.837</v>
      </c>
      <c r="K36" s="363"/>
      <c r="L36" s="364">
        <f t="shared" si="11"/>
        <v>265.837</v>
      </c>
      <c r="M36" s="438">
        <f t="shared" si="12"/>
        <v>-0.46006387372713353</v>
      </c>
      <c r="N36" s="439"/>
      <c r="O36" s="363"/>
      <c r="P36" s="364">
        <v>254.144</v>
      </c>
      <c r="Q36" s="363"/>
      <c r="R36" s="364">
        <f t="shared" si="13"/>
        <v>254.144</v>
      </c>
      <c r="S36" s="440">
        <f t="shared" si="14"/>
        <v>0.0024235350212177564</v>
      </c>
      <c r="T36" s="362"/>
      <c r="U36" s="363"/>
      <c r="V36" s="364">
        <v>265.837</v>
      </c>
      <c r="W36" s="363"/>
      <c r="X36" s="364">
        <f t="shared" si="15"/>
        <v>265.837</v>
      </c>
      <c r="Y36" s="367">
        <f t="shared" si="16"/>
        <v>-0.04398560019861786</v>
      </c>
    </row>
    <row r="37" spans="1:25" ht="19.5" customHeight="1">
      <c r="A37" s="361" t="s">
        <v>424</v>
      </c>
      <c r="B37" s="362">
        <v>0</v>
      </c>
      <c r="C37" s="363">
        <v>0</v>
      </c>
      <c r="D37" s="364">
        <v>121.215</v>
      </c>
      <c r="E37" s="381">
        <v>10.911999999999999</v>
      </c>
      <c r="F37" s="364">
        <f t="shared" si="9"/>
        <v>132.127</v>
      </c>
      <c r="G37" s="365">
        <f t="shared" si="10"/>
        <v>0.002574333246578561</v>
      </c>
      <c r="H37" s="362"/>
      <c r="I37" s="363"/>
      <c r="J37" s="364">
        <v>7.247</v>
      </c>
      <c r="K37" s="363"/>
      <c r="L37" s="364">
        <f t="shared" si="11"/>
        <v>7.247</v>
      </c>
      <c r="M37" s="438">
        <f t="shared" si="12"/>
        <v>17.231958051607563</v>
      </c>
      <c r="N37" s="439"/>
      <c r="O37" s="363"/>
      <c r="P37" s="364">
        <v>208.245</v>
      </c>
      <c r="Q37" s="363">
        <v>10.911999999999999</v>
      </c>
      <c r="R37" s="364">
        <f t="shared" si="13"/>
        <v>219.157</v>
      </c>
      <c r="S37" s="440">
        <f t="shared" si="14"/>
        <v>0.002089896533638488</v>
      </c>
      <c r="T37" s="362"/>
      <c r="U37" s="363"/>
      <c r="V37" s="364">
        <v>7.247</v>
      </c>
      <c r="W37" s="363"/>
      <c r="X37" s="364">
        <f t="shared" si="15"/>
        <v>7.247</v>
      </c>
      <c r="Y37" s="367" t="str">
        <f t="shared" si="16"/>
        <v>  *  </v>
      </c>
    </row>
    <row r="38" spans="1:25" ht="19.5" customHeight="1">
      <c r="A38" s="361" t="s">
        <v>199</v>
      </c>
      <c r="B38" s="362">
        <v>72.082</v>
      </c>
      <c r="C38" s="363">
        <v>50.604</v>
      </c>
      <c r="D38" s="364">
        <v>0</v>
      </c>
      <c r="E38" s="381">
        <v>0</v>
      </c>
      <c r="F38" s="364">
        <f t="shared" si="9"/>
        <v>122.68599999999999</v>
      </c>
      <c r="G38" s="365">
        <f t="shared" si="10"/>
        <v>0.00239038689056542</v>
      </c>
      <c r="H38" s="362">
        <v>52.096</v>
      </c>
      <c r="I38" s="363">
        <v>25.481</v>
      </c>
      <c r="J38" s="364"/>
      <c r="K38" s="363"/>
      <c r="L38" s="364">
        <f t="shared" si="11"/>
        <v>77.577</v>
      </c>
      <c r="M38" s="438">
        <f t="shared" si="12"/>
        <v>0.5814738904572232</v>
      </c>
      <c r="N38" s="439">
        <v>101.77199999999999</v>
      </c>
      <c r="O38" s="363">
        <v>83.745</v>
      </c>
      <c r="P38" s="364"/>
      <c r="Q38" s="363"/>
      <c r="R38" s="364">
        <f t="shared" si="13"/>
        <v>185.517</v>
      </c>
      <c r="S38" s="440">
        <f t="shared" si="14"/>
        <v>0.001769103132599056</v>
      </c>
      <c r="T38" s="362">
        <v>99.411</v>
      </c>
      <c r="U38" s="363">
        <v>61.79</v>
      </c>
      <c r="V38" s="364"/>
      <c r="W38" s="363"/>
      <c r="X38" s="364">
        <f t="shared" si="15"/>
        <v>161.201</v>
      </c>
      <c r="Y38" s="367">
        <f t="shared" si="16"/>
        <v>0.15084273670758863</v>
      </c>
    </row>
    <row r="39" spans="1:25" ht="19.5" customHeight="1">
      <c r="A39" s="361" t="s">
        <v>179</v>
      </c>
      <c r="B39" s="362">
        <v>84.449</v>
      </c>
      <c r="C39" s="363">
        <v>25.051000000000002</v>
      </c>
      <c r="D39" s="364">
        <v>0</v>
      </c>
      <c r="E39" s="381">
        <v>0</v>
      </c>
      <c r="F39" s="364">
        <f t="shared" si="9"/>
        <v>109.5</v>
      </c>
      <c r="G39" s="365">
        <f t="shared" si="10"/>
        <v>0.002133473782802549</v>
      </c>
      <c r="H39" s="362">
        <v>84.96800000000002</v>
      </c>
      <c r="I39" s="363">
        <v>46.74600000000001</v>
      </c>
      <c r="J39" s="364"/>
      <c r="K39" s="363"/>
      <c r="L39" s="364">
        <f t="shared" si="11"/>
        <v>131.71400000000003</v>
      </c>
      <c r="M39" s="438">
        <f t="shared" si="12"/>
        <v>-0.16865329425877296</v>
      </c>
      <c r="N39" s="439">
        <v>123.47899999999998</v>
      </c>
      <c r="O39" s="363">
        <v>49.245</v>
      </c>
      <c r="P39" s="364"/>
      <c r="Q39" s="363"/>
      <c r="R39" s="364">
        <f t="shared" si="13"/>
        <v>172.724</v>
      </c>
      <c r="S39" s="440">
        <f t="shared" si="14"/>
        <v>0.0016471081867162544</v>
      </c>
      <c r="T39" s="362">
        <v>161.54</v>
      </c>
      <c r="U39" s="363">
        <v>58.37000000000002</v>
      </c>
      <c r="V39" s="364"/>
      <c r="W39" s="363"/>
      <c r="X39" s="364">
        <f t="shared" si="15"/>
        <v>219.91000000000003</v>
      </c>
      <c r="Y39" s="367">
        <f t="shared" si="16"/>
        <v>-0.21456959665317643</v>
      </c>
    </row>
    <row r="40" spans="1:25" ht="19.5" customHeight="1">
      <c r="A40" s="361" t="s">
        <v>170</v>
      </c>
      <c r="B40" s="362">
        <v>0.704</v>
      </c>
      <c r="C40" s="363">
        <v>83.149</v>
      </c>
      <c r="D40" s="364">
        <v>0</v>
      </c>
      <c r="E40" s="381">
        <v>0</v>
      </c>
      <c r="F40" s="364">
        <f>SUM(B40:E40)</f>
        <v>83.853</v>
      </c>
      <c r="G40" s="365">
        <f>F40/$F$9</f>
        <v>0.0016337733069346312</v>
      </c>
      <c r="H40" s="362">
        <v>0.887</v>
      </c>
      <c r="I40" s="363">
        <v>52.763</v>
      </c>
      <c r="J40" s="364"/>
      <c r="K40" s="363"/>
      <c r="L40" s="364">
        <f>SUM(H40:K40)</f>
        <v>53.65</v>
      </c>
      <c r="M40" s="438">
        <f>IF(ISERROR(F40/L40-1),"         /0",(F40/L40-1))</f>
        <v>0.5629636533084807</v>
      </c>
      <c r="N40" s="439">
        <v>0.704</v>
      </c>
      <c r="O40" s="363">
        <v>83.149</v>
      </c>
      <c r="P40" s="364"/>
      <c r="Q40" s="363"/>
      <c r="R40" s="364">
        <f>SUM(N40:Q40)</f>
        <v>83.853</v>
      </c>
      <c r="S40" s="440">
        <f>R40/$R$9</f>
        <v>0.0007996280932627665</v>
      </c>
      <c r="T40" s="362">
        <v>0.887</v>
      </c>
      <c r="U40" s="363">
        <v>52.763</v>
      </c>
      <c r="V40" s="364"/>
      <c r="W40" s="363"/>
      <c r="X40" s="364">
        <f>SUM(T40:W40)</f>
        <v>53.65</v>
      </c>
      <c r="Y40" s="367">
        <f>IF(ISERROR(R40/X40-1),"         /0",IF(R40/X40&gt;5,"  *  ",(R40/X40-1)))</f>
        <v>0.5629636533084807</v>
      </c>
    </row>
    <row r="41" spans="1:25" ht="19.5" customHeight="1" thickBot="1">
      <c r="A41" s="368" t="s">
        <v>169</v>
      </c>
      <c r="B41" s="369">
        <v>117.844</v>
      </c>
      <c r="C41" s="370">
        <v>133.36999999999998</v>
      </c>
      <c r="D41" s="371">
        <v>0</v>
      </c>
      <c r="E41" s="384">
        <v>96.534</v>
      </c>
      <c r="F41" s="371">
        <f>SUM(B41:E41)</f>
        <v>347.748</v>
      </c>
      <c r="G41" s="372">
        <f>F41/$F$9</f>
        <v>0.006775445123488774</v>
      </c>
      <c r="H41" s="369">
        <v>109.976</v>
      </c>
      <c r="I41" s="370">
        <v>105.33300000000001</v>
      </c>
      <c r="J41" s="371">
        <v>338.327</v>
      </c>
      <c r="K41" s="370">
        <v>26.243</v>
      </c>
      <c r="L41" s="371">
        <f>SUM(H41:K41)</f>
        <v>579.879</v>
      </c>
      <c r="M41" s="441">
        <f>IF(ISERROR(F41/L41-1),"         /0",(F41/L41-1))</f>
        <v>-0.4003093748868298</v>
      </c>
      <c r="N41" s="442">
        <v>207.32</v>
      </c>
      <c r="O41" s="370">
        <v>255.159</v>
      </c>
      <c r="P41" s="371">
        <v>0.18</v>
      </c>
      <c r="Q41" s="370">
        <v>101.303</v>
      </c>
      <c r="R41" s="371">
        <f>SUM(N41:Q41)</f>
        <v>563.962</v>
      </c>
      <c r="S41" s="443">
        <f>R41/$R$9</f>
        <v>0.005377981213941735</v>
      </c>
      <c r="T41" s="369">
        <v>257.214</v>
      </c>
      <c r="U41" s="370">
        <v>353.864</v>
      </c>
      <c r="V41" s="371">
        <v>599.65</v>
      </c>
      <c r="W41" s="370">
        <v>155.97000000000003</v>
      </c>
      <c r="X41" s="371">
        <f>SUM(T41:W41)</f>
        <v>1366.698</v>
      </c>
      <c r="Y41" s="374">
        <f>IF(ISERROR(R41/X41-1),"         /0",IF(R41/X41&gt;5,"  *  ",(R41/X41-1)))</f>
        <v>-0.5873543387054053</v>
      </c>
    </row>
    <row r="42" spans="1:25" s="414" customFormat="1" ht="19.5" customHeight="1">
      <c r="A42" s="407" t="s">
        <v>51</v>
      </c>
      <c r="B42" s="408">
        <f>SUM(B43:B52)</f>
        <v>3169.889</v>
      </c>
      <c r="C42" s="409">
        <f>SUM(C43:C52)</f>
        <v>2561.0169999999994</v>
      </c>
      <c r="D42" s="410">
        <f>SUM(D43:D52)</f>
        <v>259.231</v>
      </c>
      <c r="E42" s="409">
        <f>SUM(E43:E52)</f>
        <v>0</v>
      </c>
      <c r="F42" s="410">
        <f>SUM(B42:E42)</f>
        <v>5990.136999999999</v>
      </c>
      <c r="G42" s="411">
        <f>F42/$F$9</f>
        <v>0.1167105045195937</v>
      </c>
      <c r="H42" s="408">
        <f>SUM(H43:H52)</f>
        <v>2928.7</v>
      </c>
      <c r="I42" s="409">
        <f>SUM(I43:I52)</f>
        <v>2592.6279999999997</v>
      </c>
      <c r="J42" s="410">
        <f>SUM(J43:J52)</f>
        <v>554.135</v>
      </c>
      <c r="K42" s="409">
        <f>SUM(K43:K52)</f>
        <v>544.258</v>
      </c>
      <c r="L42" s="410">
        <f>SUM(H42:K42)</f>
        <v>6619.721</v>
      </c>
      <c r="M42" s="423">
        <f>IF(ISERROR(F42/L42-1),"         /0",(F42/L42-1))</f>
        <v>-0.09510733156276541</v>
      </c>
      <c r="N42" s="424">
        <f>SUM(N43:N52)</f>
        <v>5943.455999999999</v>
      </c>
      <c r="O42" s="409">
        <f>SUM(O43:O52)</f>
        <v>4868.673999999999</v>
      </c>
      <c r="P42" s="410">
        <f>SUM(P43:P52)</f>
        <v>259.231</v>
      </c>
      <c r="Q42" s="409">
        <f>SUM(Q43:Q52)</f>
        <v>0.5</v>
      </c>
      <c r="R42" s="410">
        <f aca="true" t="shared" si="17" ref="R42:R67">SUM(N42:Q42)</f>
        <v>11071.860999999997</v>
      </c>
      <c r="S42" s="425">
        <f>R42/$R$9</f>
        <v>0.10558204357984073</v>
      </c>
      <c r="T42" s="408">
        <f>SUM(T43:T52)</f>
        <v>5733.666</v>
      </c>
      <c r="U42" s="409">
        <f>SUM(U43:U52)</f>
        <v>5026.284999999999</v>
      </c>
      <c r="V42" s="410">
        <f>SUM(V43:V52)</f>
        <v>943.506</v>
      </c>
      <c r="W42" s="409">
        <f>SUM(W43:W52)</f>
        <v>844.745</v>
      </c>
      <c r="X42" s="410">
        <f>SUM(T42:W42)</f>
        <v>12548.202</v>
      </c>
      <c r="Y42" s="413">
        <f>IF(ISERROR(R42/X42-1),"         /0",IF(R42/X42&gt;5,"  *  ",(R42/X42-1)))</f>
        <v>-0.11765358893648681</v>
      </c>
    </row>
    <row r="43" spans="1:25" ht="19.5" customHeight="1">
      <c r="A43" s="354" t="s">
        <v>158</v>
      </c>
      <c r="B43" s="355">
        <v>720.603</v>
      </c>
      <c r="C43" s="356">
        <v>1126.8899999999999</v>
      </c>
      <c r="D43" s="357">
        <v>0</v>
      </c>
      <c r="E43" s="356">
        <v>0</v>
      </c>
      <c r="F43" s="357">
        <f>SUM(B43:E43)</f>
        <v>1847.493</v>
      </c>
      <c r="G43" s="358">
        <f>F43/$F$9</f>
        <v>0.03599614501745415</v>
      </c>
      <c r="H43" s="355">
        <v>583.313</v>
      </c>
      <c r="I43" s="356">
        <v>1147.657</v>
      </c>
      <c r="J43" s="357">
        <v>0</v>
      </c>
      <c r="K43" s="356">
        <v>0</v>
      </c>
      <c r="L43" s="357">
        <f>SUM(H43:K43)</f>
        <v>1730.9699999999998</v>
      </c>
      <c r="M43" s="435">
        <f>IF(ISERROR(F43/L43-1),"         /0",(F43/L43-1))</f>
        <v>0.06731659127541212</v>
      </c>
      <c r="N43" s="436">
        <v>1492.49</v>
      </c>
      <c r="O43" s="356">
        <v>2107.49</v>
      </c>
      <c r="P43" s="357">
        <v>0</v>
      </c>
      <c r="Q43" s="356">
        <v>0.5</v>
      </c>
      <c r="R43" s="357">
        <f t="shared" si="17"/>
        <v>3600.4799999999996</v>
      </c>
      <c r="S43" s="437">
        <f>R43/$R$9</f>
        <v>0.034334429981404666</v>
      </c>
      <c r="T43" s="355">
        <v>1241.267</v>
      </c>
      <c r="U43" s="356">
        <v>2190.6739999999995</v>
      </c>
      <c r="V43" s="357">
        <v>0</v>
      </c>
      <c r="W43" s="356">
        <v>0</v>
      </c>
      <c r="X43" s="357">
        <f>SUM(T43:W43)</f>
        <v>3431.941</v>
      </c>
      <c r="Y43" s="360">
        <f>IF(ISERROR(R43/X43-1),"         /0",IF(R43/X43&gt;5,"  *  ",(R43/X43-1)))</f>
        <v>0.04910894447194747</v>
      </c>
    </row>
    <row r="44" spans="1:25" ht="19.5" customHeight="1">
      <c r="A44" s="361" t="s">
        <v>211</v>
      </c>
      <c r="B44" s="362">
        <v>956.499</v>
      </c>
      <c r="C44" s="363">
        <v>61.182</v>
      </c>
      <c r="D44" s="364">
        <v>0</v>
      </c>
      <c r="E44" s="363">
        <v>0</v>
      </c>
      <c r="F44" s="364">
        <f>SUM(B44:E44)</f>
        <v>1017.681</v>
      </c>
      <c r="G44" s="365">
        <f>F44/$F$9</f>
        <v>0.019828271532020828</v>
      </c>
      <c r="H44" s="362">
        <v>1034.291</v>
      </c>
      <c r="I44" s="363">
        <v>39.02</v>
      </c>
      <c r="J44" s="364"/>
      <c r="K44" s="363"/>
      <c r="L44" s="364">
        <f>SUM(H44:K44)</f>
        <v>1073.311</v>
      </c>
      <c r="M44" s="438">
        <f>IF(ISERROR(F44/L44-1),"         /0",(F44/L44-1))</f>
        <v>-0.051830271002533124</v>
      </c>
      <c r="N44" s="439">
        <v>1636.068</v>
      </c>
      <c r="O44" s="363">
        <v>119.682</v>
      </c>
      <c r="P44" s="364"/>
      <c r="Q44" s="363"/>
      <c r="R44" s="364">
        <f t="shared" si="17"/>
        <v>1755.75</v>
      </c>
      <c r="S44" s="440">
        <f>R44/$R$9</f>
        <v>0.01674295522815048</v>
      </c>
      <c r="T44" s="362">
        <v>1800.676</v>
      </c>
      <c r="U44" s="363">
        <v>77.759</v>
      </c>
      <c r="V44" s="364"/>
      <c r="W44" s="363"/>
      <c r="X44" s="364">
        <f>SUM(T44:W44)</f>
        <v>1878.435</v>
      </c>
      <c r="Y44" s="367">
        <f>IF(ISERROR(R44/X44-1),"         /0",IF(R44/X44&gt;5,"  *  ",(R44/X44-1)))</f>
        <v>-0.06531234777886907</v>
      </c>
    </row>
    <row r="45" spans="1:25" ht="19.5" customHeight="1">
      <c r="A45" s="361" t="s">
        <v>210</v>
      </c>
      <c r="B45" s="362">
        <v>746.357</v>
      </c>
      <c r="C45" s="363">
        <v>216.68</v>
      </c>
      <c r="D45" s="364">
        <v>0</v>
      </c>
      <c r="E45" s="363">
        <v>0</v>
      </c>
      <c r="F45" s="364">
        <f>SUM(B45:E45)</f>
        <v>963.037</v>
      </c>
      <c r="G45" s="365">
        <f>F45/$F$9</f>
        <v>0.018763599921176422</v>
      </c>
      <c r="H45" s="362">
        <v>787.495</v>
      </c>
      <c r="I45" s="363">
        <v>349.637</v>
      </c>
      <c r="J45" s="364"/>
      <c r="K45" s="363"/>
      <c r="L45" s="364">
        <f>SUM(H45:K45)</f>
        <v>1137.132</v>
      </c>
      <c r="M45" s="438">
        <f>IF(ISERROR(F45/L45-1),"         /0",(F45/L45-1))</f>
        <v>-0.15310007985000862</v>
      </c>
      <c r="N45" s="439">
        <v>1424.9560000000001</v>
      </c>
      <c r="O45" s="363">
        <v>375.28</v>
      </c>
      <c r="P45" s="364"/>
      <c r="Q45" s="363"/>
      <c r="R45" s="364">
        <f t="shared" si="17"/>
        <v>1800.236</v>
      </c>
      <c r="S45" s="440">
        <f>R45/$R$9</f>
        <v>0.017167176846421592</v>
      </c>
      <c r="T45" s="362">
        <v>1646.333</v>
      </c>
      <c r="U45" s="363">
        <v>623.8779999999999</v>
      </c>
      <c r="V45" s="364"/>
      <c r="W45" s="363"/>
      <c r="X45" s="364">
        <f>SUM(T45:W45)</f>
        <v>2270.2110000000002</v>
      </c>
      <c r="Y45" s="367">
        <f>IF(ISERROR(R45/X45-1),"         /0",IF(R45/X45&gt;5,"  *  ",(R45/X45-1)))</f>
        <v>-0.2070182022728284</v>
      </c>
    </row>
    <row r="46" spans="1:25" ht="19.5" customHeight="1">
      <c r="A46" s="361" t="s">
        <v>184</v>
      </c>
      <c r="B46" s="362">
        <v>172.45100000000002</v>
      </c>
      <c r="C46" s="363">
        <v>303.345</v>
      </c>
      <c r="D46" s="364">
        <v>0</v>
      </c>
      <c r="E46" s="363">
        <v>0</v>
      </c>
      <c r="F46" s="364">
        <f>SUM(B46:E46)</f>
        <v>475.79600000000005</v>
      </c>
      <c r="G46" s="365">
        <f>F46/$F$9</f>
        <v>0.009270304036185586</v>
      </c>
      <c r="H46" s="362">
        <v>175.207</v>
      </c>
      <c r="I46" s="363">
        <v>367.05199999999996</v>
      </c>
      <c r="J46" s="364"/>
      <c r="K46" s="363"/>
      <c r="L46" s="364">
        <f>SUM(H46:K46)</f>
        <v>542.259</v>
      </c>
      <c r="M46" s="438">
        <f>IF(ISERROR(F46/L46-1),"         /0",(F46/L46-1))</f>
        <v>-0.12256689146699262</v>
      </c>
      <c r="N46" s="439">
        <v>360.553</v>
      </c>
      <c r="O46" s="363">
        <v>563.604</v>
      </c>
      <c r="P46" s="364"/>
      <c r="Q46" s="363"/>
      <c r="R46" s="364">
        <f t="shared" si="17"/>
        <v>924.157</v>
      </c>
      <c r="S46" s="440">
        <f>R46/$R$9</f>
        <v>0.008812826014399467</v>
      </c>
      <c r="T46" s="362">
        <v>368.291</v>
      </c>
      <c r="U46" s="363">
        <v>682.3400000000001</v>
      </c>
      <c r="V46" s="364"/>
      <c r="W46" s="363"/>
      <c r="X46" s="364">
        <f>SUM(T46:W46)</f>
        <v>1050.631</v>
      </c>
      <c r="Y46" s="367">
        <f>IF(ISERROR(R46/X46-1),"         /0",IF(R46/X46&gt;5,"  *  ",(R46/X46-1)))</f>
        <v>-0.12037908647279594</v>
      </c>
    </row>
    <row r="47" spans="1:25" ht="19.5" customHeight="1">
      <c r="A47" s="361" t="s">
        <v>195</v>
      </c>
      <c r="B47" s="362">
        <v>165.45399999999998</v>
      </c>
      <c r="C47" s="363">
        <v>273.86899999999997</v>
      </c>
      <c r="D47" s="364">
        <v>0</v>
      </c>
      <c r="E47" s="363">
        <v>0</v>
      </c>
      <c r="F47" s="364">
        <f>SUM(B47:E47)</f>
        <v>439.323</v>
      </c>
      <c r="G47" s="365">
        <f>F47/$F$9</f>
        <v>0.008559672170613371</v>
      </c>
      <c r="H47" s="362">
        <v>96.329</v>
      </c>
      <c r="I47" s="363">
        <v>174.913</v>
      </c>
      <c r="J47" s="364"/>
      <c r="K47" s="363"/>
      <c r="L47" s="364">
        <f>SUM(H47:K47)</f>
        <v>271.242</v>
      </c>
      <c r="M47" s="438">
        <f>IF(ISERROR(F47/L47-1),"         /0",(F47/L47-1))</f>
        <v>0.6196717322538543</v>
      </c>
      <c r="N47" s="439">
        <v>287.918</v>
      </c>
      <c r="O47" s="363">
        <v>526.414</v>
      </c>
      <c r="P47" s="364"/>
      <c r="Q47" s="363"/>
      <c r="R47" s="364">
        <f>SUM(N47:Q47)</f>
        <v>814.332</v>
      </c>
      <c r="S47" s="440">
        <f>R47/$R$9</f>
        <v>0.007765527106279503</v>
      </c>
      <c r="T47" s="362">
        <v>170.043</v>
      </c>
      <c r="U47" s="363">
        <v>393.243</v>
      </c>
      <c r="V47" s="364"/>
      <c r="W47" s="363"/>
      <c r="X47" s="364">
        <f>SUM(T47:W47)</f>
        <v>563.2860000000001</v>
      </c>
      <c r="Y47" s="367">
        <f>IF(ISERROR(R47/X47-1),"         /0",IF(R47/X47&gt;5,"  *  ",(R47/X47-1)))</f>
        <v>0.44568123475463595</v>
      </c>
    </row>
    <row r="48" spans="1:25" ht="19.5" customHeight="1">
      <c r="A48" s="361" t="s">
        <v>198</v>
      </c>
      <c r="B48" s="362">
        <v>201.803</v>
      </c>
      <c r="C48" s="363">
        <v>213.11100000000002</v>
      </c>
      <c r="D48" s="364">
        <v>0</v>
      </c>
      <c r="E48" s="363">
        <v>0</v>
      </c>
      <c r="F48" s="364">
        <f>SUM(B48:E48)</f>
        <v>414.914</v>
      </c>
      <c r="G48" s="365">
        <f>F48/$F$9</f>
        <v>0.008084092612947368</v>
      </c>
      <c r="H48" s="362">
        <v>118.625</v>
      </c>
      <c r="I48" s="363">
        <v>141.726</v>
      </c>
      <c r="J48" s="364"/>
      <c r="K48" s="363"/>
      <c r="L48" s="364">
        <f>SUM(H48:K48)</f>
        <v>260.351</v>
      </c>
      <c r="M48" s="438">
        <f>IF(ISERROR(F48/L48-1),"         /0",(F48/L48-1))</f>
        <v>0.5936716202357586</v>
      </c>
      <c r="N48" s="439">
        <v>365.491</v>
      </c>
      <c r="O48" s="363">
        <v>439.61400000000003</v>
      </c>
      <c r="P48" s="364"/>
      <c r="Q48" s="363"/>
      <c r="R48" s="364">
        <f>SUM(N48:Q48)</f>
        <v>805.105</v>
      </c>
      <c r="S48" s="440">
        <f>R48/$R$9</f>
        <v>0.0076775377866781114</v>
      </c>
      <c r="T48" s="362">
        <v>238.04000000000002</v>
      </c>
      <c r="U48" s="363">
        <v>254.108</v>
      </c>
      <c r="V48" s="364"/>
      <c r="W48" s="363"/>
      <c r="X48" s="364">
        <f>SUM(T48:W48)</f>
        <v>492.148</v>
      </c>
      <c r="Y48" s="367">
        <f>IF(ISERROR(R48/X48-1),"         /0",IF(R48/X48&gt;5,"  *  ",(R48/X48-1)))</f>
        <v>0.6359001763697099</v>
      </c>
    </row>
    <row r="49" spans="1:25" ht="19.5" customHeight="1">
      <c r="A49" s="361" t="s">
        <v>191</v>
      </c>
      <c r="B49" s="362">
        <v>40.673</v>
      </c>
      <c r="C49" s="363">
        <v>222.64000000000001</v>
      </c>
      <c r="D49" s="364">
        <v>0</v>
      </c>
      <c r="E49" s="363">
        <v>0</v>
      </c>
      <c r="F49" s="364">
        <f>SUM(B49:E49)</f>
        <v>263.313</v>
      </c>
      <c r="G49" s="365">
        <f>F49/$F$9</f>
        <v>0.005130332257270206</v>
      </c>
      <c r="H49" s="362">
        <v>7.626</v>
      </c>
      <c r="I49" s="363">
        <v>205.047</v>
      </c>
      <c r="J49" s="364"/>
      <c r="K49" s="363"/>
      <c r="L49" s="364">
        <f>SUM(H49:K49)</f>
        <v>212.673</v>
      </c>
      <c r="M49" s="438">
        <f>IF(ISERROR(F49/L49-1),"         /0",(F49/L49-1))</f>
        <v>0.23811203114640778</v>
      </c>
      <c r="N49" s="439">
        <v>69.812</v>
      </c>
      <c r="O49" s="363">
        <v>481.639</v>
      </c>
      <c r="P49" s="364"/>
      <c r="Q49" s="363"/>
      <c r="R49" s="364">
        <f>SUM(N49:Q49)</f>
        <v>551.451</v>
      </c>
      <c r="S49" s="440">
        <f>R49/$R$9</f>
        <v>0.005258675439851238</v>
      </c>
      <c r="T49" s="362">
        <v>21.359</v>
      </c>
      <c r="U49" s="363">
        <v>465.46000000000004</v>
      </c>
      <c r="V49" s="364"/>
      <c r="W49" s="363"/>
      <c r="X49" s="364">
        <f>SUM(T49:W49)</f>
        <v>486.819</v>
      </c>
      <c r="Y49" s="367">
        <f>IF(ISERROR(R49/X49-1),"         /0",IF(R49/X49&gt;5,"  *  ",(R49/X49-1)))</f>
        <v>0.1327639225256203</v>
      </c>
    </row>
    <row r="50" spans="1:25" ht="19.5" customHeight="1">
      <c r="A50" s="361" t="s">
        <v>192</v>
      </c>
      <c r="B50" s="362">
        <v>120.957</v>
      </c>
      <c r="C50" s="363">
        <v>142.176</v>
      </c>
      <c r="D50" s="364">
        <v>0</v>
      </c>
      <c r="E50" s="363">
        <v>0</v>
      </c>
      <c r="F50" s="364">
        <f>SUM(B50:E50)</f>
        <v>263.133</v>
      </c>
      <c r="G50" s="365">
        <f>F50/$F$9</f>
        <v>0.005126825177079297</v>
      </c>
      <c r="H50" s="362">
        <v>90.968</v>
      </c>
      <c r="I50" s="363">
        <v>164.269</v>
      </c>
      <c r="J50" s="364"/>
      <c r="K50" s="363"/>
      <c r="L50" s="364">
        <f>SUM(H50:K50)</f>
        <v>255.23700000000002</v>
      </c>
      <c r="M50" s="438">
        <f>IF(ISERROR(F50/L50-1),"         /0",(F50/L50-1))</f>
        <v>0.030935953643084435</v>
      </c>
      <c r="N50" s="439">
        <v>223.968</v>
      </c>
      <c r="O50" s="363">
        <v>252.03199999999998</v>
      </c>
      <c r="P50" s="364"/>
      <c r="Q50" s="363"/>
      <c r="R50" s="364">
        <f>SUM(N50:Q50)</f>
        <v>476</v>
      </c>
      <c r="S50" s="440">
        <f>R50/$R$9</f>
        <v>0.004539169408286845</v>
      </c>
      <c r="T50" s="362">
        <v>177.191</v>
      </c>
      <c r="U50" s="363">
        <v>320.98</v>
      </c>
      <c r="V50" s="364"/>
      <c r="W50" s="363"/>
      <c r="X50" s="364">
        <f>SUM(T50:W50)</f>
        <v>498.17100000000005</v>
      </c>
      <c r="Y50" s="367">
        <f>IF(ISERROR(R50/X50-1),"         /0",IF(R50/X50&gt;5,"  *  ",(R50/X50-1)))</f>
        <v>-0.044504798553107405</v>
      </c>
    </row>
    <row r="51" spans="1:25" ht="19.5" customHeight="1">
      <c r="A51" s="361" t="s">
        <v>425</v>
      </c>
      <c r="B51" s="362">
        <v>0</v>
      </c>
      <c r="C51" s="363">
        <v>0</v>
      </c>
      <c r="D51" s="364">
        <v>259.231</v>
      </c>
      <c r="E51" s="363">
        <v>0</v>
      </c>
      <c r="F51" s="364">
        <f>SUM(B51:E51)</f>
        <v>259.231</v>
      </c>
      <c r="G51" s="365">
        <f>F51/$F$9</f>
        <v>0.005050799472051941</v>
      </c>
      <c r="H51" s="362"/>
      <c r="I51" s="363"/>
      <c r="J51" s="364"/>
      <c r="K51" s="363"/>
      <c r="L51" s="364">
        <f>SUM(H51:K51)</f>
        <v>0</v>
      </c>
      <c r="M51" s="438" t="str">
        <f>IF(ISERROR(F51/L51-1),"         /0",(F51/L51-1))</f>
        <v>         /0</v>
      </c>
      <c r="N51" s="439"/>
      <c r="O51" s="363"/>
      <c r="P51" s="364">
        <v>259.231</v>
      </c>
      <c r="Q51" s="363"/>
      <c r="R51" s="364">
        <f t="shared" si="17"/>
        <v>259.231</v>
      </c>
      <c r="S51" s="440">
        <f>R51/$R$9</f>
        <v>0.002472045010251276</v>
      </c>
      <c r="T51" s="362"/>
      <c r="U51" s="363"/>
      <c r="V51" s="364"/>
      <c r="W51" s="363"/>
      <c r="X51" s="364">
        <f>SUM(T51:W51)</f>
        <v>0</v>
      </c>
      <c r="Y51" s="367" t="str">
        <f>IF(ISERROR(R51/X51-1),"         /0",IF(R51/X51&gt;5,"  *  ",(R51/X51-1)))</f>
        <v>         /0</v>
      </c>
    </row>
    <row r="52" spans="1:25" ht="19.5" customHeight="1" thickBot="1">
      <c r="A52" s="368" t="s">
        <v>169</v>
      </c>
      <c r="B52" s="369">
        <v>45.092</v>
      </c>
      <c r="C52" s="370">
        <v>1.124</v>
      </c>
      <c r="D52" s="371">
        <v>0</v>
      </c>
      <c r="E52" s="370">
        <v>0</v>
      </c>
      <c r="F52" s="371">
        <f>SUM(B52:E52)</f>
        <v>46.216</v>
      </c>
      <c r="G52" s="372">
        <f>F52/$F$9</f>
        <v>0.0009004623227945442</v>
      </c>
      <c r="H52" s="369">
        <v>34.846000000000004</v>
      </c>
      <c r="I52" s="370">
        <v>3.307</v>
      </c>
      <c r="J52" s="371">
        <v>554.135</v>
      </c>
      <c r="K52" s="370">
        <v>544.258</v>
      </c>
      <c r="L52" s="371">
        <f>SUM(H52:K52)</f>
        <v>1136.546</v>
      </c>
      <c r="M52" s="441">
        <f aca="true" t="shared" si="18" ref="M52:M72">IF(ISERROR(F52/L52-1),"         /0",(F52/L52-1))</f>
        <v>-0.9593364456871961</v>
      </c>
      <c r="N52" s="442">
        <v>82.19999999999999</v>
      </c>
      <c r="O52" s="370">
        <v>2.9189999999999996</v>
      </c>
      <c r="P52" s="371"/>
      <c r="Q52" s="370"/>
      <c r="R52" s="371">
        <f>SUM(N52:Q52)</f>
        <v>85.11899999999999</v>
      </c>
      <c r="S52" s="443">
        <f>R52/$R$9</f>
        <v>0.0008117007581175797</v>
      </c>
      <c r="T52" s="369">
        <v>70.46600000000001</v>
      </c>
      <c r="U52" s="370">
        <v>17.843</v>
      </c>
      <c r="V52" s="371">
        <v>943.506</v>
      </c>
      <c r="W52" s="370">
        <v>844.745</v>
      </c>
      <c r="X52" s="371">
        <f>SUM(T52:W52)</f>
        <v>1876.56</v>
      </c>
      <c r="Y52" s="374">
        <f>IF(ISERROR(R52/X52-1),"         /0",IF(R52/X52&gt;5,"  *  ",(R52/X52-1)))</f>
        <v>-0.9546409387389692</v>
      </c>
    </row>
    <row r="53" spans="1:25" s="414" customFormat="1" ht="19.5" customHeight="1">
      <c r="A53" s="407" t="s">
        <v>50</v>
      </c>
      <c r="B53" s="408">
        <f>SUM(B54:B65)</f>
        <v>2293.8230000000003</v>
      </c>
      <c r="C53" s="409">
        <f>SUM(C54:C65)</f>
        <v>1550.6620000000003</v>
      </c>
      <c r="D53" s="410">
        <f>SUM(D54:D65)</f>
        <v>241.618</v>
      </c>
      <c r="E53" s="409">
        <f>SUM(E54:E65)</f>
        <v>159.658</v>
      </c>
      <c r="F53" s="410">
        <f>SUM(B53:E53)</f>
        <v>4245.761</v>
      </c>
      <c r="G53" s="411">
        <f>F53/$F$9</f>
        <v>0.08272346832461674</v>
      </c>
      <c r="H53" s="408">
        <f>SUM(H54:H65)</f>
        <v>2437.3599999999997</v>
      </c>
      <c r="I53" s="409">
        <f>SUM(I54:I65)</f>
        <v>1166.7430000000002</v>
      </c>
      <c r="J53" s="410">
        <f>SUM(J54:J65)</f>
        <v>618.98</v>
      </c>
      <c r="K53" s="409">
        <f>SUM(K54:K65)</f>
        <v>523.232</v>
      </c>
      <c r="L53" s="410">
        <f>SUM(H53:K53)</f>
        <v>4746.3150000000005</v>
      </c>
      <c r="M53" s="423">
        <f t="shared" si="18"/>
        <v>-0.10546160547709116</v>
      </c>
      <c r="N53" s="424">
        <f>SUM(N54:N65)</f>
        <v>4632.307999999999</v>
      </c>
      <c r="O53" s="409">
        <f>SUM(O54:O65)</f>
        <v>3001.23</v>
      </c>
      <c r="P53" s="410">
        <f>SUM(P54:P65)</f>
        <v>314.043</v>
      </c>
      <c r="Q53" s="409">
        <f>SUM(Q54:Q65)</f>
        <v>181.58399999999997</v>
      </c>
      <c r="R53" s="410">
        <f t="shared" si="17"/>
        <v>8129.164999999998</v>
      </c>
      <c r="S53" s="425">
        <f>R53/$R$9</f>
        <v>0.07752028798931959</v>
      </c>
      <c r="T53" s="408">
        <f>SUM(T54:T65)</f>
        <v>4587.711</v>
      </c>
      <c r="U53" s="409">
        <f>SUM(U54:U65)</f>
        <v>2394.142</v>
      </c>
      <c r="V53" s="410">
        <f>SUM(V54:V65)</f>
        <v>1271.234</v>
      </c>
      <c r="W53" s="409">
        <f>SUM(W54:W65)</f>
        <v>920.895</v>
      </c>
      <c r="X53" s="410">
        <f>SUM(T53:W53)</f>
        <v>9173.982</v>
      </c>
      <c r="Y53" s="413">
        <f>IF(ISERROR(R53/X53-1),"         /0",IF(R53/X53&gt;5,"  *  ",(R53/X53-1)))</f>
        <v>-0.11388914868156508</v>
      </c>
    </row>
    <row r="54" spans="1:25" s="36" customFormat="1" ht="19.5" customHeight="1">
      <c r="A54" s="354" t="s">
        <v>170</v>
      </c>
      <c r="B54" s="355">
        <v>444.448</v>
      </c>
      <c r="C54" s="356">
        <v>360.534</v>
      </c>
      <c r="D54" s="357">
        <v>0</v>
      </c>
      <c r="E54" s="356">
        <v>0</v>
      </c>
      <c r="F54" s="357">
        <f>SUM(B54:E54)</f>
        <v>804.982</v>
      </c>
      <c r="G54" s="358">
        <f>F54/$F$9</f>
        <v>0.015684091256876358</v>
      </c>
      <c r="H54" s="355">
        <v>294.755</v>
      </c>
      <c r="I54" s="356">
        <v>253.27</v>
      </c>
      <c r="J54" s="357"/>
      <c r="K54" s="356"/>
      <c r="L54" s="357">
        <f>SUM(H54:K54)</f>
        <v>548.025</v>
      </c>
      <c r="M54" s="435">
        <f t="shared" si="18"/>
        <v>0.4688782446056292</v>
      </c>
      <c r="N54" s="436">
        <v>709.867</v>
      </c>
      <c r="O54" s="356">
        <v>576.4159999999999</v>
      </c>
      <c r="P54" s="357"/>
      <c r="Q54" s="356"/>
      <c r="R54" s="357">
        <f t="shared" si="17"/>
        <v>1286.283</v>
      </c>
      <c r="S54" s="437">
        <f>R54/$R$9</f>
        <v>0.012266084966385354</v>
      </c>
      <c r="T54" s="355">
        <v>572.0640000000001</v>
      </c>
      <c r="U54" s="356">
        <v>469.554</v>
      </c>
      <c r="V54" s="357"/>
      <c r="W54" s="356"/>
      <c r="X54" s="357">
        <f>SUM(T54:W54)</f>
        <v>1041.618</v>
      </c>
      <c r="Y54" s="360">
        <f>IF(ISERROR(R54/X54-1),"         /0",IF(R54/X54&gt;5,"  *  ",(R54/X54-1)))</f>
        <v>0.23488937403155474</v>
      </c>
    </row>
    <row r="55" spans="1:25" s="36" customFormat="1" ht="19.5" customHeight="1">
      <c r="A55" s="361" t="s">
        <v>171</v>
      </c>
      <c r="B55" s="362">
        <v>94.795</v>
      </c>
      <c r="C55" s="363">
        <v>105.859</v>
      </c>
      <c r="D55" s="364">
        <v>241.072</v>
      </c>
      <c r="E55" s="363">
        <v>159.658</v>
      </c>
      <c r="F55" s="364">
        <f>SUM(B55:E55)</f>
        <v>601.384</v>
      </c>
      <c r="G55" s="365">
        <f>F55/$F$9</f>
        <v>0.011717232852939982</v>
      </c>
      <c r="H55" s="362">
        <v>119.956</v>
      </c>
      <c r="I55" s="363">
        <v>94.30799999999999</v>
      </c>
      <c r="J55" s="364">
        <v>457.544</v>
      </c>
      <c r="K55" s="363">
        <v>228.297</v>
      </c>
      <c r="L55" s="364">
        <f>SUM(H55:K55)</f>
        <v>900.105</v>
      </c>
      <c r="M55" s="438">
        <f t="shared" si="18"/>
        <v>-0.3318735036467968</v>
      </c>
      <c r="N55" s="439">
        <v>133.227</v>
      </c>
      <c r="O55" s="363">
        <v>138.946</v>
      </c>
      <c r="P55" s="364">
        <v>285.272</v>
      </c>
      <c r="Q55" s="363">
        <v>179.76999999999998</v>
      </c>
      <c r="R55" s="364">
        <f t="shared" si="17"/>
        <v>737.2149999999999</v>
      </c>
      <c r="S55" s="440">
        <f>R55/$R$9</f>
        <v>0.0070301339817861064</v>
      </c>
      <c r="T55" s="362">
        <v>231.76999999999998</v>
      </c>
      <c r="U55" s="363">
        <v>182.514</v>
      </c>
      <c r="V55" s="364">
        <v>949.336</v>
      </c>
      <c r="W55" s="363">
        <v>477.991</v>
      </c>
      <c r="X55" s="364">
        <f>SUM(T55:W55)</f>
        <v>1841.6109999999999</v>
      </c>
      <c r="Y55" s="367">
        <f>IF(ISERROR(R55/X55-1),"         /0",IF(R55/X55&gt;5,"  *  ",(R55/X55-1)))</f>
        <v>-0.5996901625804798</v>
      </c>
    </row>
    <row r="56" spans="1:25" s="36" customFormat="1" ht="19.5" customHeight="1">
      <c r="A56" s="361" t="s">
        <v>218</v>
      </c>
      <c r="B56" s="362">
        <v>178.007</v>
      </c>
      <c r="C56" s="363">
        <v>319.009</v>
      </c>
      <c r="D56" s="364">
        <v>0</v>
      </c>
      <c r="E56" s="363">
        <v>0</v>
      </c>
      <c r="F56" s="364">
        <f aca="true" t="shared" si="19" ref="F56:F62">SUM(B56:E56)</f>
        <v>497.016</v>
      </c>
      <c r="G56" s="365">
        <f aca="true" t="shared" si="20" ref="G56:G62">F56/$F$9</f>
        <v>0.009683749823135997</v>
      </c>
      <c r="H56" s="362">
        <v>187.063</v>
      </c>
      <c r="I56" s="363">
        <v>171.366</v>
      </c>
      <c r="J56" s="364"/>
      <c r="K56" s="363">
        <v>140.414</v>
      </c>
      <c r="L56" s="364">
        <f aca="true" t="shared" si="21" ref="L56:L62">SUM(H56:K56)</f>
        <v>498.84299999999996</v>
      </c>
      <c r="M56" s="438">
        <f t="shared" si="18"/>
        <v>-0.0036624749670737256</v>
      </c>
      <c r="N56" s="439">
        <v>358.911</v>
      </c>
      <c r="O56" s="363">
        <v>569.767</v>
      </c>
      <c r="P56" s="364"/>
      <c r="Q56" s="363"/>
      <c r="R56" s="364">
        <f t="shared" si="17"/>
        <v>928.6780000000001</v>
      </c>
      <c r="S56" s="440">
        <f aca="true" t="shared" si="22" ref="S56:S62">R56/$R$9</f>
        <v>0.008855938587708008</v>
      </c>
      <c r="T56" s="362">
        <v>376.181</v>
      </c>
      <c r="U56" s="363">
        <v>459.217</v>
      </c>
      <c r="V56" s="364"/>
      <c r="W56" s="363">
        <v>140.414</v>
      </c>
      <c r="X56" s="364">
        <f aca="true" t="shared" si="23" ref="X56:X62">SUM(T56:W56)</f>
        <v>975.8119999999999</v>
      </c>
      <c r="Y56" s="367">
        <f aca="true" t="shared" si="24" ref="Y56:Y62">IF(ISERROR(R56/X56-1),"         /0",IF(R56/X56&gt;5,"  *  ",(R56/X56-1)))</f>
        <v>-0.04830233692555508</v>
      </c>
    </row>
    <row r="57" spans="1:25" s="36" customFormat="1" ht="19.5" customHeight="1">
      <c r="A57" s="361" t="s">
        <v>158</v>
      </c>
      <c r="B57" s="362">
        <v>339.85800000000006</v>
      </c>
      <c r="C57" s="363">
        <v>117.689</v>
      </c>
      <c r="D57" s="364">
        <v>0.546</v>
      </c>
      <c r="E57" s="363">
        <v>0</v>
      </c>
      <c r="F57" s="364">
        <f t="shared" si="19"/>
        <v>458.093</v>
      </c>
      <c r="G57" s="365">
        <f t="shared" si="20"/>
        <v>0.008925382699409753</v>
      </c>
      <c r="H57" s="362">
        <v>324.78900000000004</v>
      </c>
      <c r="I57" s="363">
        <v>209.45999999999998</v>
      </c>
      <c r="J57" s="364">
        <v>0</v>
      </c>
      <c r="K57" s="363">
        <v>0</v>
      </c>
      <c r="L57" s="364">
        <f t="shared" si="21"/>
        <v>534.249</v>
      </c>
      <c r="M57" s="438">
        <f t="shared" si="18"/>
        <v>-0.1425477633088691</v>
      </c>
      <c r="N57" s="439">
        <v>756.7659999999998</v>
      </c>
      <c r="O57" s="363">
        <v>319.52599999999995</v>
      </c>
      <c r="P57" s="364">
        <v>0.771</v>
      </c>
      <c r="Q57" s="363">
        <v>1.814</v>
      </c>
      <c r="R57" s="364">
        <f aca="true" t="shared" si="25" ref="R57:R62">SUM(N57:Q57)</f>
        <v>1078.877</v>
      </c>
      <c r="S57" s="440">
        <f t="shared" si="22"/>
        <v>0.010288246793496401</v>
      </c>
      <c r="T57" s="362">
        <v>668.5279999999999</v>
      </c>
      <c r="U57" s="363">
        <v>391.37</v>
      </c>
      <c r="V57" s="364">
        <v>0.05</v>
      </c>
      <c r="W57" s="363">
        <v>0</v>
      </c>
      <c r="X57" s="364">
        <f t="shared" si="23"/>
        <v>1059.9479999999999</v>
      </c>
      <c r="Y57" s="367">
        <f t="shared" si="24"/>
        <v>0.017858423243404475</v>
      </c>
    </row>
    <row r="58" spans="1:25" s="36" customFormat="1" ht="19.5" customHeight="1">
      <c r="A58" s="361" t="s">
        <v>163</v>
      </c>
      <c r="B58" s="362">
        <v>233.899</v>
      </c>
      <c r="C58" s="363">
        <v>183.636</v>
      </c>
      <c r="D58" s="364">
        <v>0</v>
      </c>
      <c r="E58" s="363">
        <v>0</v>
      </c>
      <c r="F58" s="364">
        <f t="shared" si="19"/>
        <v>417.53499999999997</v>
      </c>
      <c r="G58" s="365">
        <f t="shared" si="20"/>
        <v>0.00813515959728276</v>
      </c>
      <c r="H58" s="362">
        <v>477.40500000000003</v>
      </c>
      <c r="I58" s="363">
        <v>106.40700000000002</v>
      </c>
      <c r="J58" s="364">
        <v>0.938</v>
      </c>
      <c r="K58" s="363">
        <v>0</v>
      </c>
      <c r="L58" s="364">
        <f t="shared" si="21"/>
        <v>584.75</v>
      </c>
      <c r="M58" s="438">
        <f t="shared" si="18"/>
        <v>-0.2859598118854212</v>
      </c>
      <c r="N58" s="439">
        <v>604.155</v>
      </c>
      <c r="O58" s="363">
        <v>290.95099999999996</v>
      </c>
      <c r="P58" s="364"/>
      <c r="Q58" s="363"/>
      <c r="R58" s="364">
        <f t="shared" si="25"/>
        <v>895.106</v>
      </c>
      <c r="S58" s="440">
        <f t="shared" si="22"/>
        <v>0.008535793639441187</v>
      </c>
      <c r="T58" s="362">
        <v>840.327</v>
      </c>
      <c r="U58" s="363">
        <v>196.818</v>
      </c>
      <c r="V58" s="364">
        <v>1.5139999999999998</v>
      </c>
      <c r="W58" s="363">
        <v>0</v>
      </c>
      <c r="X58" s="364">
        <f t="shared" si="23"/>
        <v>1038.6589999999999</v>
      </c>
      <c r="Y58" s="367">
        <f t="shared" si="24"/>
        <v>-0.13820994185772217</v>
      </c>
    </row>
    <row r="59" spans="1:25" s="36" customFormat="1" ht="19.5" customHeight="1">
      <c r="A59" s="361" t="s">
        <v>213</v>
      </c>
      <c r="B59" s="362">
        <v>363.064</v>
      </c>
      <c r="C59" s="363">
        <v>0</v>
      </c>
      <c r="D59" s="364">
        <v>0</v>
      </c>
      <c r="E59" s="363">
        <v>0</v>
      </c>
      <c r="F59" s="364">
        <f t="shared" si="19"/>
        <v>363.064</v>
      </c>
      <c r="G59" s="365">
        <f t="shared" si="20"/>
        <v>0.007073858680177394</v>
      </c>
      <c r="H59" s="362">
        <v>351.746</v>
      </c>
      <c r="I59" s="363"/>
      <c r="J59" s="364"/>
      <c r="K59" s="363"/>
      <c r="L59" s="364">
        <f t="shared" si="21"/>
        <v>351.746</v>
      </c>
      <c r="M59" s="438">
        <f t="shared" si="18"/>
        <v>0.032176627452764395</v>
      </c>
      <c r="N59" s="439">
        <v>702.423</v>
      </c>
      <c r="O59" s="363"/>
      <c r="P59" s="364"/>
      <c r="Q59" s="363"/>
      <c r="R59" s="364">
        <f t="shared" si="25"/>
        <v>702.423</v>
      </c>
      <c r="S59" s="440">
        <f t="shared" si="22"/>
        <v>0.006698355027893006</v>
      </c>
      <c r="T59" s="362">
        <v>674.7090000000001</v>
      </c>
      <c r="U59" s="363"/>
      <c r="V59" s="364"/>
      <c r="W59" s="363"/>
      <c r="X59" s="364">
        <f t="shared" si="23"/>
        <v>674.7090000000001</v>
      </c>
      <c r="Y59" s="367">
        <f t="shared" si="24"/>
        <v>0.04107548587613308</v>
      </c>
    </row>
    <row r="60" spans="1:25" s="36" customFormat="1" ht="19.5" customHeight="1">
      <c r="A60" s="361" t="s">
        <v>182</v>
      </c>
      <c r="B60" s="362">
        <v>153.585</v>
      </c>
      <c r="C60" s="363">
        <v>19.326</v>
      </c>
      <c r="D60" s="364">
        <v>0</v>
      </c>
      <c r="E60" s="363">
        <v>0</v>
      </c>
      <c r="F60" s="364">
        <f t="shared" si="19"/>
        <v>172.911</v>
      </c>
      <c r="G60" s="365">
        <f t="shared" si="20"/>
        <v>0.0033689596827230278</v>
      </c>
      <c r="H60" s="362">
        <v>106.93299999999999</v>
      </c>
      <c r="I60" s="363">
        <v>18.811999999999998</v>
      </c>
      <c r="J60" s="364"/>
      <c r="K60" s="363"/>
      <c r="L60" s="364">
        <f t="shared" si="21"/>
        <v>125.74499999999999</v>
      </c>
      <c r="M60" s="438">
        <f t="shared" si="18"/>
        <v>0.3750924490039367</v>
      </c>
      <c r="N60" s="439">
        <v>249.81900000000002</v>
      </c>
      <c r="O60" s="363">
        <v>37.354</v>
      </c>
      <c r="P60" s="364"/>
      <c r="Q60" s="363"/>
      <c r="R60" s="364">
        <f t="shared" si="25"/>
        <v>287.173</v>
      </c>
      <c r="S60" s="440">
        <f t="shared" si="22"/>
        <v>0.002738501883373862</v>
      </c>
      <c r="T60" s="362">
        <v>192.44799999999998</v>
      </c>
      <c r="U60" s="363">
        <v>30.996</v>
      </c>
      <c r="V60" s="364"/>
      <c r="W60" s="363"/>
      <c r="X60" s="364">
        <f t="shared" si="23"/>
        <v>223.444</v>
      </c>
      <c r="Y60" s="367">
        <f t="shared" si="24"/>
        <v>0.285212402212635</v>
      </c>
    </row>
    <row r="61" spans="1:25" s="36" customFormat="1" ht="19.5" customHeight="1">
      <c r="A61" s="361" t="s">
        <v>173</v>
      </c>
      <c r="B61" s="362">
        <v>0</v>
      </c>
      <c r="C61" s="363">
        <v>149.812</v>
      </c>
      <c r="D61" s="364">
        <v>0</v>
      </c>
      <c r="E61" s="363">
        <v>0</v>
      </c>
      <c r="F61" s="364">
        <f t="shared" si="19"/>
        <v>149.812</v>
      </c>
      <c r="G61" s="365">
        <f t="shared" si="20"/>
        <v>0.0029189038753353012</v>
      </c>
      <c r="H61" s="362"/>
      <c r="I61" s="363">
        <v>94.919</v>
      </c>
      <c r="J61" s="364"/>
      <c r="K61" s="363"/>
      <c r="L61" s="364">
        <f t="shared" si="21"/>
        <v>94.919</v>
      </c>
      <c r="M61" s="438">
        <f t="shared" si="18"/>
        <v>0.5783141415312005</v>
      </c>
      <c r="N61" s="439"/>
      <c r="O61" s="363">
        <v>319.75300000000004</v>
      </c>
      <c r="P61" s="364"/>
      <c r="Q61" s="363"/>
      <c r="R61" s="364">
        <f t="shared" si="25"/>
        <v>319.75300000000004</v>
      </c>
      <c r="S61" s="440">
        <f t="shared" si="22"/>
        <v>0.003049187050016689</v>
      </c>
      <c r="T61" s="362"/>
      <c r="U61" s="363">
        <v>252.14299999999997</v>
      </c>
      <c r="V61" s="364"/>
      <c r="W61" s="363"/>
      <c r="X61" s="364">
        <f t="shared" si="23"/>
        <v>252.14299999999997</v>
      </c>
      <c r="Y61" s="367">
        <f t="shared" si="24"/>
        <v>0.2681414911379656</v>
      </c>
    </row>
    <row r="62" spans="1:25" s="36" customFormat="1" ht="19.5" customHeight="1">
      <c r="A62" s="361" t="s">
        <v>185</v>
      </c>
      <c r="B62" s="362">
        <v>91.618</v>
      </c>
      <c r="C62" s="363">
        <v>28.347</v>
      </c>
      <c r="D62" s="364">
        <v>0</v>
      </c>
      <c r="E62" s="363">
        <v>0</v>
      </c>
      <c r="F62" s="364">
        <f t="shared" si="19"/>
        <v>119.965</v>
      </c>
      <c r="G62" s="365">
        <f t="shared" si="20"/>
        <v>0.0023373715283461897</v>
      </c>
      <c r="H62" s="362">
        <v>91.965</v>
      </c>
      <c r="I62" s="363">
        <v>25.7</v>
      </c>
      <c r="J62" s="364"/>
      <c r="K62" s="363"/>
      <c r="L62" s="364">
        <f t="shared" si="21"/>
        <v>117.665</v>
      </c>
      <c r="M62" s="438">
        <f t="shared" si="18"/>
        <v>0.019547019079590333</v>
      </c>
      <c r="N62" s="439">
        <v>158.86100000000002</v>
      </c>
      <c r="O62" s="363">
        <v>44.998</v>
      </c>
      <c r="P62" s="364"/>
      <c r="Q62" s="363"/>
      <c r="R62" s="364">
        <f t="shared" si="25"/>
        <v>203.859</v>
      </c>
      <c r="S62" s="440">
        <f t="shared" si="22"/>
        <v>0.0019440137319410675</v>
      </c>
      <c r="T62" s="362">
        <v>209.003</v>
      </c>
      <c r="U62" s="363">
        <v>37.469</v>
      </c>
      <c r="V62" s="364"/>
      <c r="W62" s="363"/>
      <c r="X62" s="364">
        <f t="shared" si="23"/>
        <v>246.47199999999998</v>
      </c>
      <c r="Y62" s="367">
        <f t="shared" si="24"/>
        <v>-0.17289184978415384</v>
      </c>
    </row>
    <row r="63" spans="1:25" s="36" customFormat="1" ht="19.5" customHeight="1">
      <c r="A63" s="361" t="s">
        <v>188</v>
      </c>
      <c r="B63" s="362">
        <v>97.633</v>
      </c>
      <c r="C63" s="363">
        <v>20.357</v>
      </c>
      <c r="D63" s="364">
        <v>0</v>
      </c>
      <c r="E63" s="363">
        <v>0</v>
      </c>
      <c r="F63" s="364">
        <f>SUM(B63:E63)</f>
        <v>117.99</v>
      </c>
      <c r="G63" s="365">
        <f>F63/$F$9</f>
        <v>0.00229889106514039</v>
      </c>
      <c r="H63" s="362">
        <v>81.009</v>
      </c>
      <c r="I63" s="363">
        <v>13.827</v>
      </c>
      <c r="J63" s="364"/>
      <c r="K63" s="363"/>
      <c r="L63" s="364">
        <f>SUM(H63:K63)</f>
        <v>94.836</v>
      </c>
      <c r="M63" s="438">
        <f t="shared" si="18"/>
        <v>0.24414779197772996</v>
      </c>
      <c r="N63" s="439">
        <v>170.00799999999998</v>
      </c>
      <c r="O63" s="363">
        <v>37.911</v>
      </c>
      <c r="P63" s="364"/>
      <c r="Q63" s="363"/>
      <c r="R63" s="364">
        <f t="shared" si="17"/>
        <v>207.91899999999998</v>
      </c>
      <c r="S63" s="440">
        <f>R63/$R$9</f>
        <v>0.001982730176894102</v>
      </c>
      <c r="T63" s="362">
        <v>177.062</v>
      </c>
      <c r="U63" s="363">
        <v>29.5</v>
      </c>
      <c r="V63" s="364"/>
      <c r="W63" s="363"/>
      <c r="X63" s="364">
        <f>SUM(T63:W63)</f>
        <v>206.562</v>
      </c>
      <c r="Y63" s="367">
        <f>IF(ISERROR(R63/X63-1),"         /0",IF(R63/X63&gt;5,"  *  ",(R63/X63-1)))</f>
        <v>0.006569456143918018</v>
      </c>
    </row>
    <row r="64" spans="1:25" s="36" customFormat="1" ht="19.5" customHeight="1">
      <c r="A64" s="361" t="s">
        <v>426</v>
      </c>
      <c r="B64" s="362">
        <v>63.512</v>
      </c>
      <c r="C64" s="363">
        <v>49.900000000000006</v>
      </c>
      <c r="D64" s="364">
        <v>0</v>
      </c>
      <c r="E64" s="363">
        <v>0</v>
      </c>
      <c r="F64" s="364">
        <f>SUM(B64:E64)</f>
        <v>113.412</v>
      </c>
      <c r="G64" s="365">
        <f>F64/$F$9</f>
        <v>0.002209694325618289</v>
      </c>
      <c r="H64" s="362">
        <v>107.563</v>
      </c>
      <c r="I64" s="363">
        <v>61.283</v>
      </c>
      <c r="J64" s="364"/>
      <c r="K64" s="363"/>
      <c r="L64" s="364">
        <f>SUM(H64:K64)</f>
        <v>168.846</v>
      </c>
      <c r="M64" s="438">
        <f t="shared" si="18"/>
        <v>-0.32831100529476565</v>
      </c>
      <c r="N64" s="439">
        <v>156.163</v>
      </c>
      <c r="O64" s="363">
        <v>96.411</v>
      </c>
      <c r="P64" s="364"/>
      <c r="Q64" s="363"/>
      <c r="R64" s="364">
        <f>SUM(N64:Q64)</f>
        <v>252.574</v>
      </c>
      <c r="S64" s="440">
        <f>R64/$R$9</f>
        <v>0.002408563391026558</v>
      </c>
      <c r="T64" s="362">
        <v>156.841</v>
      </c>
      <c r="U64" s="363">
        <v>83.888</v>
      </c>
      <c r="V64" s="364"/>
      <c r="W64" s="363"/>
      <c r="X64" s="364">
        <f>SUM(T64:W64)</f>
        <v>240.729</v>
      </c>
      <c r="Y64" s="367">
        <f>IF(ISERROR(R64/X64-1),"         /0",IF(R64/X64&gt;5,"  *  ",(R64/X64-1)))</f>
        <v>0.04920470736803617</v>
      </c>
    </row>
    <row r="65" spans="1:25" s="36" customFormat="1" ht="19.5" customHeight="1" thickBot="1">
      <c r="A65" s="368" t="s">
        <v>169</v>
      </c>
      <c r="B65" s="369">
        <v>233.40400000000002</v>
      </c>
      <c r="C65" s="370">
        <v>196.193</v>
      </c>
      <c r="D65" s="371">
        <v>0</v>
      </c>
      <c r="E65" s="370">
        <v>0</v>
      </c>
      <c r="F65" s="371">
        <f>SUM(B65:E65)</f>
        <v>429.59700000000004</v>
      </c>
      <c r="G65" s="372">
        <f>F65/$F$9</f>
        <v>0.008370172937631294</v>
      </c>
      <c r="H65" s="369">
        <v>294.17600000000004</v>
      </c>
      <c r="I65" s="370">
        <v>117.391</v>
      </c>
      <c r="J65" s="371">
        <v>160.49800000000002</v>
      </c>
      <c r="K65" s="370">
        <v>154.521</v>
      </c>
      <c r="L65" s="371">
        <f>SUM(H65:K65)</f>
        <v>726.586</v>
      </c>
      <c r="M65" s="441">
        <f t="shared" si="18"/>
        <v>-0.40874583325304914</v>
      </c>
      <c r="N65" s="442">
        <v>632.108</v>
      </c>
      <c r="O65" s="370">
        <v>569.197</v>
      </c>
      <c r="P65" s="371">
        <v>28</v>
      </c>
      <c r="Q65" s="370">
        <v>0</v>
      </c>
      <c r="R65" s="371">
        <f>SUM(N65:Q65)</f>
        <v>1229.3049999999998</v>
      </c>
      <c r="S65" s="443">
        <f>R65/$R$9</f>
        <v>0.01172273875935727</v>
      </c>
      <c r="T65" s="369">
        <v>488.778</v>
      </c>
      <c r="U65" s="370">
        <v>260.673</v>
      </c>
      <c r="V65" s="371">
        <v>320.33399999999995</v>
      </c>
      <c r="W65" s="370">
        <v>302.49</v>
      </c>
      <c r="X65" s="371">
        <f>SUM(T65:W65)</f>
        <v>1372.2749999999999</v>
      </c>
      <c r="Y65" s="374">
        <f>IF(ISERROR(R65/X65-1),"         /0",IF(R65/X65&gt;5,"  *  ",(R65/X65-1)))</f>
        <v>-0.10418465686542422</v>
      </c>
    </row>
    <row r="66" spans="1:25" s="414" customFormat="1" ht="19.5" customHeight="1">
      <c r="A66" s="407" t="s">
        <v>49</v>
      </c>
      <c r="B66" s="408">
        <f>SUM(B67:B71)</f>
        <v>1006.1600000000001</v>
      </c>
      <c r="C66" s="409">
        <f>SUM(C67:C71)</f>
        <v>35.76</v>
      </c>
      <c r="D66" s="410">
        <f>SUM(D67:D71)</f>
        <v>29.541</v>
      </c>
      <c r="E66" s="409">
        <f>SUM(E67:E71)</f>
        <v>74.369</v>
      </c>
      <c r="F66" s="410">
        <f>SUM(B66:E66)</f>
        <v>1145.83</v>
      </c>
      <c r="G66" s="411">
        <f>F66/$F$9</f>
        <v>0.022325098306380315</v>
      </c>
      <c r="H66" s="408">
        <f>SUM(H67:H71)</f>
        <v>568.221</v>
      </c>
      <c r="I66" s="409">
        <f>SUM(I67:I71)</f>
        <v>53.75299999999999</v>
      </c>
      <c r="J66" s="410">
        <f>SUM(J67:J71)</f>
        <v>263.716</v>
      </c>
      <c r="K66" s="409">
        <f>SUM(K67:K71)</f>
        <v>209.664</v>
      </c>
      <c r="L66" s="410">
        <f>SUM(H66:K66)</f>
        <v>1095.354</v>
      </c>
      <c r="M66" s="423">
        <f t="shared" si="18"/>
        <v>0.04608190594091033</v>
      </c>
      <c r="N66" s="424">
        <f>SUM(N67:N71)</f>
        <v>1920.3149999999998</v>
      </c>
      <c r="O66" s="409">
        <f>SUM(O67:O71)</f>
        <v>61.111000000000004</v>
      </c>
      <c r="P66" s="410">
        <f>SUM(P67:P71)</f>
        <v>69.142</v>
      </c>
      <c r="Q66" s="409">
        <f>SUM(Q67:Q71)</f>
        <v>95.41300000000001</v>
      </c>
      <c r="R66" s="410">
        <f t="shared" si="17"/>
        <v>2145.9809999999998</v>
      </c>
      <c r="S66" s="425">
        <f>R66/$R$9</f>
        <v>0.020464225432699185</v>
      </c>
      <c r="T66" s="408">
        <f>SUM(T67:T71)</f>
        <v>737.358</v>
      </c>
      <c r="U66" s="409">
        <f>SUM(U67:U71)</f>
        <v>60.899</v>
      </c>
      <c r="V66" s="410">
        <f>SUM(V67:V71)</f>
        <v>446.98199999999997</v>
      </c>
      <c r="W66" s="409">
        <f>SUM(W67:W71)</f>
        <v>236.35199999999998</v>
      </c>
      <c r="X66" s="410">
        <f>SUM(T66:W66)</f>
        <v>1481.591</v>
      </c>
      <c r="Y66" s="413">
        <f>IF(ISERROR(R66/X66-1),"         /0",IF(R66/X66&gt;5,"  *  ",(R66/X66-1)))</f>
        <v>0.4484300998048718</v>
      </c>
    </row>
    <row r="67" spans="1:25" ht="19.5" customHeight="1">
      <c r="A67" s="354" t="s">
        <v>202</v>
      </c>
      <c r="B67" s="355">
        <v>617.027</v>
      </c>
      <c r="C67" s="356">
        <v>0</v>
      </c>
      <c r="D67" s="357">
        <v>0</v>
      </c>
      <c r="E67" s="356">
        <v>0</v>
      </c>
      <c r="F67" s="357">
        <f>SUM(B67:E67)</f>
        <v>617.027</v>
      </c>
      <c r="G67" s="358">
        <f>F67/$F$9</f>
        <v>0.012022017605308752</v>
      </c>
      <c r="H67" s="355"/>
      <c r="I67" s="356"/>
      <c r="J67" s="357">
        <v>136.186</v>
      </c>
      <c r="K67" s="356"/>
      <c r="L67" s="357">
        <f>SUM(H67:K67)</f>
        <v>136.186</v>
      </c>
      <c r="M67" s="435">
        <f t="shared" si="18"/>
        <v>3.530766745480446</v>
      </c>
      <c r="N67" s="436">
        <v>1327.625</v>
      </c>
      <c r="O67" s="356"/>
      <c r="P67" s="357"/>
      <c r="Q67" s="356"/>
      <c r="R67" s="357">
        <f t="shared" si="17"/>
        <v>1327.625</v>
      </c>
      <c r="S67" s="437">
        <f>R67/$R$9</f>
        <v>0.012660325179993326</v>
      </c>
      <c r="T67" s="355"/>
      <c r="U67" s="356"/>
      <c r="V67" s="357">
        <v>136.186</v>
      </c>
      <c r="W67" s="356"/>
      <c r="X67" s="357">
        <f>SUM(T67:W67)</f>
        <v>136.186</v>
      </c>
      <c r="Y67" s="360" t="str">
        <f>IF(ISERROR(R67/X67-1),"         /0",IF(R67/X67&gt;5,"  *  ",(R67/X67-1)))</f>
        <v>  *  </v>
      </c>
    </row>
    <row r="68" spans="1:25" ht="19.5" customHeight="1">
      <c r="A68" s="361" t="s">
        <v>172</v>
      </c>
      <c r="B68" s="362">
        <v>247.228</v>
      </c>
      <c r="C68" s="363">
        <v>21.729999999999997</v>
      </c>
      <c r="D68" s="364">
        <v>0</v>
      </c>
      <c r="E68" s="363">
        <v>0</v>
      </c>
      <c r="F68" s="364">
        <f>SUM(B68:E68)</f>
        <v>268.958</v>
      </c>
      <c r="G68" s="365">
        <f>F68/$F$9</f>
        <v>0.0052403181888128585</v>
      </c>
      <c r="H68" s="362">
        <v>234.084</v>
      </c>
      <c r="I68" s="363">
        <v>26.274</v>
      </c>
      <c r="J68" s="364"/>
      <c r="K68" s="363"/>
      <c r="L68" s="364">
        <f>SUM(H68:K68)</f>
        <v>260.358</v>
      </c>
      <c r="M68" s="438">
        <f t="shared" si="18"/>
        <v>0.03303144132310143</v>
      </c>
      <c r="N68" s="439">
        <v>379.352</v>
      </c>
      <c r="O68" s="363">
        <v>39.795</v>
      </c>
      <c r="P68" s="364"/>
      <c r="Q68" s="363"/>
      <c r="R68" s="364">
        <f>SUM(N68:Q68)</f>
        <v>419.147</v>
      </c>
      <c r="S68" s="440">
        <f>R68/$R$9</f>
        <v>0.003997015210031946</v>
      </c>
      <c r="T68" s="362">
        <v>277.328</v>
      </c>
      <c r="U68" s="363">
        <v>27.814</v>
      </c>
      <c r="V68" s="364"/>
      <c r="W68" s="363"/>
      <c r="X68" s="364">
        <f>SUM(T68:W68)</f>
        <v>305.142</v>
      </c>
      <c r="Y68" s="367">
        <f>IF(ISERROR(R68/X68-1),"         /0",IF(R68/X68&gt;5,"  *  ",(R68/X68-1)))</f>
        <v>0.3736129408603208</v>
      </c>
    </row>
    <row r="69" spans="1:25" ht="19.5" customHeight="1">
      <c r="A69" s="361" t="s">
        <v>171</v>
      </c>
      <c r="B69" s="362">
        <v>0</v>
      </c>
      <c r="C69" s="363">
        <v>1.46</v>
      </c>
      <c r="D69" s="364">
        <v>29.501</v>
      </c>
      <c r="E69" s="363">
        <v>74.369</v>
      </c>
      <c r="F69" s="364">
        <f>SUM(B69:E69)</f>
        <v>105.33</v>
      </c>
      <c r="G69" s="365">
        <f>F69/$F$9</f>
        <v>0.0020522264250465065</v>
      </c>
      <c r="H69" s="362">
        <v>79.392</v>
      </c>
      <c r="I69" s="363">
        <v>14.16</v>
      </c>
      <c r="J69" s="364">
        <v>61.643</v>
      </c>
      <c r="K69" s="363">
        <v>49.723</v>
      </c>
      <c r="L69" s="364">
        <f>SUM(H69:K69)</f>
        <v>204.918</v>
      </c>
      <c r="M69" s="438">
        <f>IF(ISERROR(F69/L69-1),"         /0",(F69/L69-1))</f>
        <v>-0.4859895177583229</v>
      </c>
      <c r="N69" s="439"/>
      <c r="O69" s="363">
        <v>1.46</v>
      </c>
      <c r="P69" s="364">
        <v>57.150999999999996</v>
      </c>
      <c r="Q69" s="363">
        <v>95.38900000000001</v>
      </c>
      <c r="R69" s="364">
        <f>SUM(N69:Q69)</f>
        <v>154</v>
      </c>
      <c r="S69" s="440">
        <f>R69/$R$9</f>
        <v>0.0014685548085633913</v>
      </c>
      <c r="T69" s="362">
        <v>95.64</v>
      </c>
      <c r="U69" s="363">
        <v>16.862</v>
      </c>
      <c r="V69" s="364">
        <v>169.608</v>
      </c>
      <c r="W69" s="363">
        <v>69.647</v>
      </c>
      <c r="X69" s="364">
        <f>SUM(T69:W69)</f>
        <v>351.757</v>
      </c>
      <c r="Y69" s="367">
        <f>IF(ISERROR(R69/X69-1),"         /0",IF(R69/X69&gt;5,"  *  ",(R69/X69-1)))</f>
        <v>-0.5621977672086127</v>
      </c>
    </row>
    <row r="70" spans="1:25" ht="19.5" customHeight="1">
      <c r="A70" s="361" t="s">
        <v>170</v>
      </c>
      <c r="B70" s="362">
        <v>90.156</v>
      </c>
      <c r="C70" s="363">
        <v>4.859</v>
      </c>
      <c r="D70" s="364">
        <v>0</v>
      </c>
      <c r="E70" s="363">
        <v>0</v>
      </c>
      <c r="F70" s="364">
        <f>SUM(B70:E70)</f>
        <v>95.015</v>
      </c>
      <c r="G70" s="365">
        <f>F70/$F$9</f>
        <v>0.0018512512463286226</v>
      </c>
      <c r="H70" s="362">
        <v>179.789</v>
      </c>
      <c r="I70" s="363">
        <v>10.791</v>
      </c>
      <c r="J70" s="364"/>
      <c r="K70" s="363"/>
      <c r="L70" s="364">
        <f>SUM(H70:K70)</f>
        <v>190.57999999999998</v>
      </c>
      <c r="M70" s="438">
        <f>IF(ISERROR(F70/L70-1),"         /0",(F70/L70-1))</f>
        <v>-0.5014429635848462</v>
      </c>
      <c r="N70" s="439">
        <v>103.225</v>
      </c>
      <c r="O70" s="363">
        <v>5.045999999999999</v>
      </c>
      <c r="P70" s="364"/>
      <c r="Q70" s="363"/>
      <c r="R70" s="364">
        <f>SUM(N70:Q70)</f>
        <v>108.27099999999999</v>
      </c>
      <c r="S70" s="440">
        <f>R70/$R$9</f>
        <v>0.0010324798550517332</v>
      </c>
      <c r="T70" s="362">
        <v>216.57600000000002</v>
      </c>
      <c r="U70" s="363">
        <v>11.991999999999999</v>
      </c>
      <c r="V70" s="364"/>
      <c r="W70" s="363"/>
      <c r="X70" s="364">
        <f>SUM(T70:W70)</f>
        <v>228.568</v>
      </c>
      <c r="Y70" s="367">
        <f>IF(ISERROR(R70/X70-1),"         /0",IF(R70/X70&gt;5,"  *  ",(R70/X70-1)))</f>
        <v>-0.5263072696090443</v>
      </c>
    </row>
    <row r="71" spans="1:25" ht="19.5" customHeight="1" thickBot="1">
      <c r="A71" s="368" t="s">
        <v>169</v>
      </c>
      <c r="B71" s="369">
        <v>51.749</v>
      </c>
      <c r="C71" s="370">
        <v>7.711</v>
      </c>
      <c r="D71" s="371">
        <v>0.04</v>
      </c>
      <c r="E71" s="370">
        <v>0</v>
      </c>
      <c r="F71" s="371">
        <f>SUM(B71:E71)</f>
        <v>59.5</v>
      </c>
      <c r="G71" s="372">
        <f>F71/$F$9</f>
        <v>0.0011592848408835768</v>
      </c>
      <c r="H71" s="369">
        <v>74.956</v>
      </c>
      <c r="I71" s="370">
        <v>2.528</v>
      </c>
      <c r="J71" s="371">
        <v>65.887</v>
      </c>
      <c r="K71" s="370">
        <v>159.94099999999997</v>
      </c>
      <c r="L71" s="371">
        <f>SUM(H71:K71)</f>
        <v>303.312</v>
      </c>
      <c r="M71" s="441">
        <f t="shared" si="18"/>
        <v>-0.8038323574405233</v>
      </c>
      <c r="N71" s="442">
        <v>110.11299999999999</v>
      </c>
      <c r="O71" s="370">
        <v>14.809999999999999</v>
      </c>
      <c r="P71" s="371">
        <v>11.991</v>
      </c>
      <c r="Q71" s="370">
        <v>0.024</v>
      </c>
      <c r="R71" s="371">
        <f>SUM(N71:Q71)</f>
        <v>136.938</v>
      </c>
      <c r="S71" s="443">
        <f>R71/$R$9</f>
        <v>0.00130585037905879</v>
      </c>
      <c r="T71" s="369">
        <v>147.814</v>
      </c>
      <c r="U71" s="370">
        <v>4.231</v>
      </c>
      <c r="V71" s="371">
        <v>141.18800000000002</v>
      </c>
      <c r="W71" s="370">
        <v>166.70499999999998</v>
      </c>
      <c r="X71" s="371">
        <f>SUM(T71:W71)</f>
        <v>459.938</v>
      </c>
      <c r="Y71" s="374">
        <f>IF(ISERROR(R71/X71-1),"         /0",IF(R71/X71&gt;5,"  *  ",(R71/X71-1)))</f>
        <v>-0.702268566632894</v>
      </c>
    </row>
    <row r="72" spans="1:25" s="434" customFormat="1" ht="19.5" customHeight="1" thickBot="1">
      <c r="A72" s="426" t="s">
        <v>48</v>
      </c>
      <c r="B72" s="427">
        <f>'CUADRO 1.9 B'!B44</f>
        <v>48.775</v>
      </c>
      <c r="C72" s="428">
        <f>'CUADRO 1.9 B'!C44</f>
        <v>2.7230000000000003</v>
      </c>
      <c r="D72" s="429">
        <f>'CUADRO 1.9 B'!D44</f>
        <v>0</v>
      </c>
      <c r="E72" s="428">
        <f>'CUADRO 1.9 B'!E44</f>
        <v>0</v>
      </c>
      <c r="F72" s="429">
        <f>SUM(B72:E72)</f>
        <v>51.498</v>
      </c>
      <c r="G72" s="430">
        <f>F72/$F$9</f>
        <v>0.0010033756426188645</v>
      </c>
      <c r="H72" s="427">
        <f>'CUADRO 1.9 B'!H44</f>
        <v>67.29599999999999</v>
      </c>
      <c r="I72" s="428">
        <f>'CUADRO 1.9 B'!I44</f>
        <v>0</v>
      </c>
      <c r="J72" s="429">
        <f>'CUADRO 1.9 B'!J44</f>
        <v>0.1</v>
      </c>
      <c r="K72" s="428">
        <f>'CUADRO 1.9 B'!K44</f>
        <v>0.18</v>
      </c>
      <c r="L72" s="429">
        <f>SUM(H72:K72)</f>
        <v>67.576</v>
      </c>
      <c r="M72" s="431">
        <f t="shared" si="18"/>
        <v>-0.23792470699656676</v>
      </c>
      <c r="N72" s="427">
        <f>'CUADRO 1.9 B'!N44</f>
        <v>108.35300000000001</v>
      </c>
      <c r="O72" s="428">
        <f>'CUADRO 1.9 B'!O44</f>
        <v>4.0760000000000005</v>
      </c>
      <c r="P72" s="429">
        <f>'CUADRO 1.9 B'!P44</f>
        <v>0</v>
      </c>
      <c r="Q72" s="428">
        <f>'CUADRO 1.9 B'!Q44</f>
        <v>0</v>
      </c>
      <c r="R72" s="429">
        <f>SUM(N72:Q72)</f>
        <v>112.429</v>
      </c>
      <c r="S72" s="432">
        <f>R72/$R$9</f>
        <v>0.0010721308348829448</v>
      </c>
      <c r="T72" s="427">
        <f>'CUADRO 1.9 B'!T44</f>
        <v>124.77099999999999</v>
      </c>
      <c r="U72" s="428">
        <f>'CUADRO 1.9 B'!U44</f>
        <v>1.8719999999999999</v>
      </c>
      <c r="V72" s="429">
        <f>'CUADRO 1.9 B'!V44</f>
        <v>0.1</v>
      </c>
      <c r="W72" s="428">
        <f>'CUADRO 1.9 B'!W44</f>
        <v>0.18</v>
      </c>
      <c r="X72" s="429">
        <f>SUM(T72:W72)</f>
        <v>126.92299999999999</v>
      </c>
      <c r="Y72" s="433">
        <f>IF(ISERROR(R72/X72-1),"         /0",IF(R72/X72&gt;5,"  *  ",(R72/X72-1)))</f>
        <v>-0.11419522072437605</v>
      </c>
    </row>
    <row r="73" ht="9" customHeight="1" thickTop="1">
      <c r="A73" s="22"/>
    </row>
    <row r="74" ht="14.25">
      <c r="A74" s="22" t="s">
        <v>37</v>
      </c>
    </row>
    <row r="75" ht="14.25">
      <c r="A75" s="12" t="s">
        <v>144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73:Y65536 M73:M65536 Y3 M3">
    <cfRule type="cellIs" priority="8" dxfId="103" operator="lessThan" stopIfTrue="1">
      <formula>0</formula>
    </cfRule>
  </conditionalFormatting>
  <conditionalFormatting sqref="Y9:Y68 M9:M68 M71:M72 Y71:Y72">
    <cfRule type="cellIs" priority="9" dxfId="103" operator="lessThan" stopIfTrue="1">
      <formula>0</formula>
    </cfRule>
    <cfRule type="cellIs" priority="10" dxfId="105" operator="greaterThanOrEqual" stopIfTrue="1">
      <formula>0</formula>
    </cfRule>
  </conditionalFormatting>
  <conditionalFormatting sqref="M5 Y5 Y7:Y8 M7:M8">
    <cfRule type="cellIs" priority="6" dxfId="103" operator="lessThan" stopIfTrue="1">
      <formula>0</formula>
    </cfRule>
  </conditionalFormatting>
  <conditionalFormatting sqref="M6 Y6">
    <cfRule type="cellIs" priority="5" dxfId="103" operator="lessThan" stopIfTrue="1">
      <formula>0</formula>
    </cfRule>
  </conditionalFormatting>
  <conditionalFormatting sqref="Y70 M70">
    <cfRule type="cellIs" priority="3" dxfId="103" operator="lessThan" stopIfTrue="1">
      <formula>0</formula>
    </cfRule>
    <cfRule type="cellIs" priority="4" dxfId="105" operator="greaterThanOrEqual" stopIfTrue="1">
      <formula>0</formula>
    </cfRule>
  </conditionalFormatting>
  <conditionalFormatting sqref="Y69 M69">
    <cfRule type="cellIs" priority="1" dxfId="103" operator="lessThan" stopIfTrue="1">
      <formula>0</formula>
    </cfRule>
    <cfRule type="cellIs" priority="2" dxfId="105" operator="greaterThanOrEqual" stopIfTrue="1">
      <formula>0</formula>
    </cfRule>
  </conditionalFormatting>
  <hyperlinks>
    <hyperlink ref="X1" location="INDICE!A1" display="I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7"/>
  <sheetViews>
    <sheetView showGridLines="0" zoomScale="75" zoomScaleNormal="75" zoomScalePageLayoutView="0" workbookViewId="0" topLeftCell="D1">
      <pane ySplit="10" topLeftCell="A11" activePane="bottomLeft" state="frozen"/>
      <selection pane="topLeft" activeCell="A1" sqref="A1"/>
      <selection pane="bottomLeft" activeCell="A10" sqref="A10:IV10"/>
    </sheetView>
  </sheetViews>
  <sheetFormatPr defaultColWidth="8.00390625" defaultRowHeight="15"/>
  <cols>
    <col min="1" max="1" width="25.421875" style="23" customWidth="1"/>
    <col min="2" max="2" width="39.421875" style="23" customWidth="1"/>
    <col min="3" max="3" width="12.421875" style="23" customWidth="1"/>
    <col min="4" max="4" width="12.421875" style="23" bestFit="1" customWidth="1"/>
    <col min="5" max="5" width="9.140625" style="23" bestFit="1" customWidth="1"/>
    <col min="6" max="6" width="11.421875" style="23" bestFit="1" customWidth="1"/>
    <col min="7" max="7" width="11.7109375" style="23" customWidth="1"/>
    <col min="8" max="8" width="10.421875" style="23" customWidth="1"/>
    <col min="9" max="10" width="12.7109375" style="23" bestFit="1" customWidth="1"/>
    <col min="11" max="11" width="9.7109375" style="23" bestFit="1" customWidth="1"/>
    <col min="12" max="12" width="10.57421875" style="23" bestFit="1" customWidth="1"/>
    <col min="13" max="13" width="12.7109375" style="23" bestFit="1" customWidth="1"/>
    <col min="14" max="14" width="9.421875" style="23" customWidth="1"/>
    <col min="15" max="16" width="13.00390625" style="23" bestFit="1" customWidth="1"/>
    <col min="17" max="18" width="10.57421875" style="23" bestFit="1" customWidth="1"/>
    <col min="19" max="19" width="13.00390625" style="23" bestFit="1" customWidth="1"/>
    <col min="20" max="20" width="10.57421875" style="23" customWidth="1"/>
    <col min="21" max="22" width="13.140625" style="23" bestFit="1" customWidth="1"/>
    <col min="23" max="23" width="10.28125" style="23" customWidth="1"/>
    <col min="24" max="24" width="10.8515625" style="23" bestFit="1" customWidth="1"/>
    <col min="25" max="25" width="13.00390625" style="23" bestFit="1" customWidth="1"/>
    <col min="26" max="26" width="9.8515625" style="23" bestFit="1" customWidth="1"/>
    <col min="27" max="16384" width="8.00390625" style="23" customWidth="1"/>
  </cols>
  <sheetData>
    <row r="1" spans="1:26" ht="16.5">
      <c r="A1" s="192" t="s">
        <v>147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93"/>
      <c r="N1" s="193"/>
      <c r="Y1" s="600" t="s">
        <v>26</v>
      </c>
      <c r="Z1" s="600"/>
    </row>
    <row r="2" spans="1:26" ht="16.5">
      <c r="A2" s="196" t="s">
        <v>146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93"/>
      <c r="N2" s="193"/>
      <c r="Y2" s="194"/>
      <c r="Z2" s="194"/>
    </row>
    <row r="3" ht="9.75" customHeight="1" thickBot="1"/>
    <row r="4" spans="1:26" ht="24.75" customHeight="1" thickTop="1">
      <c r="A4" s="632" t="s">
        <v>112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4"/>
    </row>
    <row r="5" spans="1:26" ht="21" customHeight="1" thickBot="1">
      <c r="A5" s="644" t="s">
        <v>40</v>
      </c>
      <c r="B5" s="645"/>
      <c r="C5" s="645"/>
      <c r="D5" s="645"/>
      <c r="E5" s="645"/>
      <c r="F5" s="645"/>
      <c r="G5" s="645"/>
      <c r="H5" s="645"/>
      <c r="I5" s="645"/>
      <c r="J5" s="645"/>
      <c r="K5" s="645"/>
      <c r="L5" s="645"/>
      <c r="M5" s="645"/>
      <c r="N5" s="645"/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5"/>
      <c r="Z5" s="646"/>
    </row>
    <row r="6" spans="1:26" s="31" customFormat="1" ht="19.5" customHeight="1" thickBot="1" thickTop="1">
      <c r="A6" s="708" t="s">
        <v>113</v>
      </c>
      <c r="B6" s="708" t="s">
        <v>114</v>
      </c>
      <c r="C6" s="623" t="s">
        <v>33</v>
      </c>
      <c r="D6" s="624"/>
      <c r="E6" s="624"/>
      <c r="F6" s="624"/>
      <c r="G6" s="624"/>
      <c r="H6" s="624"/>
      <c r="I6" s="624"/>
      <c r="J6" s="624"/>
      <c r="K6" s="625"/>
      <c r="L6" s="625"/>
      <c r="M6" s="625"/>
      <c r="N6" s="626"/>
      <c r="O6" s="627" t="s">
        <v>32</v>
      </c>
      <c r="P6" s="624"/>
      <c r="Q6" s="624"/>
      <c r="R6" s="624"/>
      <c r="S6" s="624"/>
      <c r="T6" s="624"/>
      <c r="U6" s="624"/>
      <c r="V6" s="624"/>
      <c r="W6" s="624"/>
      <c r="X6" s="624"/>
      <c r="Y6" s="624"/>
      <c r="Z6" s="626"/>
    </row>
    <row r="7" spans="1:26" s="30" customFormat="1" ht="26.25" customHeight="1" thickBot="1">
      <c r="A7" s="709"/>
      <c r="B7" s="709"/>
      <c r="C7" s="717" t="s">
        <v>154</v>
      </c>
      <c r="D7" s="713"/>
      <c r="E7" s="713"/>
      <c r="F7" s="713"/>
      <c r="G7" s="714"/>
      <c r="H7" s="715" t="s">
        <v>31</v>
      </c>
      <c r="I7" s="717" t="s">
        <v>155</v>
      </c>
      <c r="J7" s="713"/>
      <c r="K7" s="713"/>
      <c r="L7" s="713"/>
      <c r="M7" s="714"/>
      <c r="N7" s="715" t="s">
        <v>30</v>
      </c>
      <c r="O7" s="712" t="s">
        <v>156</v>
      </c>
      <c r="P7" s="713"/>
      <c r="Q7" s="713"/>
      <c r="R7" s="713"/>
      <c r="S7" s="714"/>
      <c r="T7" s="715" t="s">
        <v>31</v>
      </c>
      <c r="U7" s="712" t="s">
        <v>157</v>
      </c>
      <c r="V7" s="713"/>
      <c r="W7" s="713"/>
      <c r="X7" s="713"/>
      <c r="Y7" s="714"/>
      <c r="Z7" s="715" t="s">
        <v>30</v>
      </c>
    </row>
    <row r="8" spans="1:26" s="25" customFormat="1" ht="26.25" customHeight="1">
      <c r="A8" s="710"/>
      <c r="B8" s="710"/>
      <c r="C8" s="641" t="s">
        <v>20</v>
      </c>
      <c r="D8" s="642"/>
      <c r="E8" s="639" t="s">
        <v>19</v>
      </c>
      <c r="F8" s="640"/>
      <c r="G8" s="628" t="s">
        <v>15</v>
      </c>
      <c r="H8" s="621"/>
      <c r="I8" s="641" t="s">
        <v>20</v>
      </c>
      <c r="J8" s="642"/>
      <c r="K8" s="639" t="s">
        <v>19</v>
      </c>
      <c r="L8" s="640"/>
      <c r="M8" s="628" t="s">
        <v>15</v>
      </c>
      <c r="N8" s="621"/>
      <c r="O8" s="642" t="s">
        <v>20</v>
      </c>
      <c r="P8" s="642"/>
      <c r="Q8" s="647" t="s">
        <v>19</v>
      </c>
      <c r="R8" s="642"/>
      <c r="S8" s="628" t="s">
        <v>15</v>
      </c>
      <c r="T8" s="621"/>
      <c r="U8" s="648" t="s">
        <v>20</v>
      </c>
      <c r="V8" s="640"/>
      <c r="W8" s="639" t="s">
        <v>19</v>
      </c>
      <c r="X8" s="643"/>
      <c r="Y8" s="628" t="s">
        <v>15</v>
      </c>
      <c r="Z8" s="621"/>
    </row>
    <row r="9" spans="1:26" s="25" customFormat="1" ht="31.5" thickBot="1">
      <c r="A9" s="711"/>
      <c r="B9" s="711"/>
      <c r="C9" s="28" t="s">
        <v>17</v>
      </c>
      <c r="D9" s="26" t="s">
        <v>16</v>
      </c>
      <c r="E9" s="27" t="s">
        <v>17</v>
      </c>
      <c r="F9" s="26" t="s">
        <v>16</v>
      </c>
      <c r="G9" s="629"/>
      <c r="H9" s="716"/>
      <c r="I9" s="28" t="s">
        <v>17</v>
      </c>
      <c r="J9" s="26" t="s">
        <v>16</v>
      </c>
      <c r="K9" s="27" t="s">
        <v>17</v>
      </c>
      <c r="L9" s="26" t="s">
        <v>16</v>
      </c>
      <c r="M9" s="629"/>
      <c r="N9" s="716"/>
      <c r="O9" s="29" t="s">
        <v>17</v>
      </c>
      <c r="P9" s="26" t="s">
        <v>16</v>
      </c>
      <c r="Q9" s="27" t="s">
        <v>17</v>
      </c>
      <c r="R9" s="26" t="s">
        <v>16</v>
      </c>
      <c r="S9" s="629"/>
      <c r="T9" s="716"/>
      <c r="U9" s="28" t="s">
        <v>17</v>
      </c>
      <c r="V9" s="26" t="s">
        <v>16</v>
      </c>
      <c r="W9" s="27" t="s">
        <v>17</v>
      </c>
      <c r="X9" s="26" t="s">
        <v>16</v>
      </c>
      <c r="Y9" s="629"/>
      <c r="Z9" s="716"/>
    </row>
    <row r="10" spans="1:26" s="750" customFormat="1" ht="17.25" customHeight="1" thickBot="1" thickTop="1">
      <c r="A10" s="198" t="s">
        <v>22</v>
      </c>
      <c r="B10" s="199"/>
      <c r="C10" s="200">
        <f>SUM(C11:C65)</f>
        <v>1793297</v>
      </c>
      <c r="D10" s="201">
        <f>SUM(D11:D65)</f>
        <v>1793297</v>
      </c>
      <c r="E10" s="202">
        <f>SUM(E11:E65)</f>
        <v>49401</v>
      </c>
      <c r="F10" s="201">
        <f>SUM(F11:F65)</f>
        <v>49401</v>
      </c>
      <c r="G10" s="203">
        <f>SUM(C10:F10)</f>
        <v>3685396</v>
      </c>
      <c r="H10" s="204">
        <f aca="true" t="shared" si="0" ref="H10:H16">G10/$G$10</f>
        <v>1</v>
      </c>
      <c r="I10" s="205">
        <f>SUM(I11:I65)</f>
        <v>1668827</v>
      </c>
      <c r="J10" s="201">
        <f>SUM(J11:J65)</f>
        <v>1668827</v>
      </c>
      <c r="K10" s="202">
        <f>SUM(K11:K65)</f>
        <v>56791</v>
      </c>
      <c r="L10" s="201">
        <f>SUM(L11:L65)</f>
        <v>56791</v>
      </c>
      <c r="M10" s="203">
        <f aca="true" t="shared" si="1" ref="M10:M16">SUM(I10:L10)</f>
        <v>3451236</v>
      </c>
      <c r="N10" s="206">
        <f aca="true" t="shared" si="2" ref="N10:N16">IF(ISERROR(G10/M10-1),"         /0",(G10/M10-1))</f>
        <v>0.06784815642859554</v>
      </c>
      <c r="O10" s="207">
        <f>SUM(O11:O65)</f>
        <v>3960443</v>
      </c>
      <c r="P10" s="201">
        <f>SUM(P11:P65)</f>
        <v>3960443</v>
      </c>
      <c r="Q10" s="202">
        <f>SUM(Q11:Q65)</f>
        <v>102536</v>
      </c>
      <c r="R10" s="201">
        <f>SUM(R11:R65)</f>
        <v>102536</v>
      </c>
      <c r="S10" s="203">
        <f aca="true" t="shared" si="3" ref="S10:S16">SUM(O10:R10)</f>
        <v>8125958</v>
      </c>
      <c r="T10" s="204">
        <f aca="true" t="shared" si="4" ref="T10:T16">S10/$S$10</f>
        <v>1</v>
      </c>
      <c r="U10" s="205">
        <f>SUM(U11:U65)</f>
        <v>3574477</v>
      </c>
      <c r="V10" s="201">
        <f>SUM(V11:V65)</f>
        <v>3574477</v>
      </c>
      <c r="W10" s="202">
        <f>SUM(W11:W65)</f>
        <v>125614</v>
      </c>
      <c r="X10" s="201">
        <f>SUM(X11:X65)</f>
        <v>125614</v>
      </c>
      <c r="Y10" s="203">
        <f aca="true" t="shared" si="5" ref="Y10:Y16">SUM(U10:X10)</f>
        <v>7400182</v>
      </c>
      <c r="Z10" s="208">
        <f>IF(ISERROR(S10/Y10-1),"         /0",(S10/Y10-1))</f>
        <v>0.09807542571250272</v>
      </c>
    </row>
    <row r="11" spans="1:26" ht="21" customHeight="1" thickTop="1">
      <c r="A11" s="747" t="s">
        <v>427</v>
      </c>
      <c r="B11" s="444" t="s">
        <v>428</v>
      </c>
      <c r="C11" s="445">
        <v>623518</v>
      </c>
      <c r="D11" s="446">
        <v>643764</v>
      </c>
      <c r="E11" s="447">
        <v>7985</v>
      </c>
      <c r="F11" s="446">
        <v>7426</v>
      </c>
      <c r="G11" s="448">
        <f aca="true" t="shared" si="6" ref="G11:G65">SUM(C11:F11)</f>
        <v>1282693</v>
      </c>
      <c r="H11" s="449">
        <f t="shared" si="0"/>
        <v>0.34804753681829576</v>
      </c>
      <c r="I11" s="450">
        <v>606290</v>
      </c>
      <c r="J11" s="446">
        <v>623720</v>
      </c>
      <c r="K11" s="447">
        <v>11096</v>
      </c>
      <c r="L11" s="446">
        <v>10042</v>
      </c>
      <c r="M11" s="448">
        <f t="shared" si="1"/>
        <v>1251148</v>
      </c>
      <c r="N11" s="451">
        <f t="shared" si="2"/>
        <v>0.025212844523589517</v>
      </c>
      <c r="O11" s="445">
        <v>1318253</v>
      </c>
      <c r="P11" s="446">
        <v>1443043</v>
      </c>
      <c r="Q11" s="447">
        <v>14049</v>
      </c>
      <c r="R11" s="446">
        <v>13840</v>
      </c>
      <c r="S11" s="448">
        <f t="shared" si="3"/>
        <v>2789185</v>
      </c>
      <c r="T11" s="449">
        <f t="shared" si="4"/>
        <v>0.34324383660363494</v>
      </c>
      <c r="U11" s="450">
        <v>1258664</v>
      </c>
      <c r="V11" s="446">
        <v>1360297</v>
      </c>
      <c r="W11" s="447">
        <v>21099</v>
      </c>
      <c r="X11" s="446">
        <v>20536</v>
      </c>
      <c r="Y11" s="448">
        <f t="shared" si="5"/>
        <v>2660596</v>
      </c>
      <c r="Z11" s="452">
        <f aca="true" t="shared" si="7" ref="Z11:Z16">IF(ISERROR(S11/Y11-1),"         /0",IF(S11/Y11&gt;5,"  *  ",(S11/Y11-1)))</f>
        <v>0.048330900294520474</v>
      </c>
    </row>
    <row r="12" spans="1:26" ht="21" customHeight="1">
      <c r="A12" s="748" t="s">
        <v>429</v>
      </c>
      <c r="B12" s="453" t="s">
        <v>430</v>
      </c>
      <c r="C12" s="454">
        <v>237258</v>
      </c>
      <c r="D12" s="455">
        <v>234590</v>
      </c>
      <c r="E12" s="456">
        <v>1099</v>
      </c>
      <c r="F12" s="455">
        <v>501</v>
      </c>
      <c r="G12" s="457">
        <f t="shared" si="6"/>
        <v>473448</v>
      </c>
      <c r="H12" s="458">
        <f t="shared" si="0"/>
        <v>0.12846597760457765</v>
      </c>
      <c r="I12" s="459">
        <v>204410</v>
      </c>
      <c r="J12" s="455">
        <v>202561</v>
      </c>
      <c r="K12" s="456">
        <v>934</v>
      </c>
      <c r="L12" s="455">
        <v>1527</v>
      </c>
      <c r="M12" s="457">
        <f t="shared" si="1"/>
        <v>409432</v>
      </c>
      <c r="N12" s="460">
        <f t="shared" si="2"/>
        <v>0.15635319173879902</v>
      </c>
      <c r="O12" s="454">
        <v>530426</v>
      </c>
      <c r="P12" s="455">
        <v>516333</v>
      </c>
      <c r="Q12" s="456">
        <v>1532</v>
      </c>
      <c r="R12" s="455">
        <v>754</v>
      </c>
      <c r="S12" s="457">
        <f t="shared" si="3"/>
        <v>1049045</v>
      </c>
      <c r="T12" s="458">
        <f t="shared" si="4"/>
        <v>0.1290980091208938</v>
      </c>
      <c r="U12" s="459">
        <v>442936</v>
      </c>
      <c r="V12" s="455">
        <v>427617</v>
      </c>
      <c r="W12" s="456">
        <v>3525</v>
      </c>
      <c r="X12" s="455">
        <v>3889</v>
      </c>
      <c r="Y12" s="457">
        <f t="shared" si="5"/>
        <v>877967</v>
      </c>
      <c r="Z12" s="461">
        <f t="shared" si="7"/>
        <v>0.1948569820961381</v>
      </c>
    </row>
    <row r="13" spans="1:26" ht="21" customHeight="1">
      <c r="A13" s="748" t="s">
        <v>431</v>
      </c>
      <c r="B13" s="453" t="s">
        <v>432</v>
      </c>
      <c r="C13" s="454">
        <v>165588</v>
      </c>
      <c r="D13" s="455">
        <v>165300</v>
      </c>
      <c r="E13" s="456">
        <v>257</v>
      </c>
      <c r="F13" s="455">
        <v>43</v>
      </c>
      <c r="G13" s="457">
        <f t="shared" si="6"/>
        <v>331188</v>
      </c>
      <c r="H13" s="458">
        <f t="shared" si="0"/>
        <v>0.08986496973459568</v>
      </c>
      <c r="I13" s="459">
        <v>146823</v>
      </c>
      <c r="J13" s="455">
        <v>145550</v>
      </c>
      <c r="K13" s="456">
        <v>32</v>
      </c>
      <c r="L13" s="455">
        <v>196</v>
      </c>
      <c r="M13" s="457">
        <f t="shared" si="1"/>
        <v>292601</v>
      </c>
      <c r="N13" s="460">
        <f t="shared" si="2"/>
        <v>0.1318758309096688</v>
      </c>
      <c r="O13" s="454">
        <v>392873</v>
      </c>
      <c r="P13" s="455">
        <v>377773</v>
      </c>
      <c r="Q13" s="456">
        <v>327</v>
      </c>
      <c r="R13" s="455">
        <v>187</v>
      </c>
      <c r="S13" s="457">
        <f t="shared" si="3"/>
        <v>771160</v>
      </c>
      <c r="T13" s="458">
        <f t="shared" si="4"/>
        <v>0.09490081046444</v>
      </c>
      <c r="U13" s="459">
        <v>331061</v>
      </c>
      <c r="V13" s="455">
        <v>317012</v>
      </c>
      <c r="W13" s="456">
        <v>233</v>
      </c>
      <c r="X13" s="455">
        <v>374</v>
      </c>
      <c r="Y13" s="457">
        <f t="shared" si="5"/>
        <v>648680</v>
      </c>
      <c r="Z13" s="461">
        <f t="shared" si="7"/>
        <v>0.18881420731331322</v>
      </c>
    </row>
    <row r="14" spans="1:26" ht="21" customHeight="1">
      <c r="A14" s="748" t="s">
        <v>433</v>
      </c>
      <c r="B14" s="453" t="s">
        <v>434</v>
      </c>
      <c r="C14" s="454">
        <v>139083</v>
      </c>
      <c r="D14" s="455">
        <v>136472</v>
      </c>
      <c r="E14" s="456">
        <v>876</v>
      </c>
      <c r="F14" s="455">
        <v>716</v>
      </c>
      <c r="G14" s="457">
        <f t="shared" si="6"/>
        <v>277147</v>
      </c>
      <c r="H14" s="458">
        <f t="shared" si="0"/>
        <v>0.07520141661845837</v>
      </c>
      <c r="I14" s="459">
        <v>122954</v>
      </c>
      <c r="J14" s="455">
        <v>121777</v>
      </c>
      <c r="K14" s="456">
        <v>892</v>
      </c>
      <c r="L14" s="455">
        <v>1007</v>
      </c>
      <c r="M14" s="457">
        <f t="shared" si="1"/>
        <v>246630</v>
      </c>
      <c r="N14" s="460">
        <f t="shared" si="2"/>
        <v>0.12373596075092252</v>
      </c>
      <c r="O14" s="454">
        <v>313979</v>
      </c>
      <c r="P14" s="455">
        <v>297998</v>
      </c>
      <c r="Q14" s="456">
        <v>2275</v>
      </c>
      <c r="R14" s="455">
        <v>1860</v>
      </c>
      <c r="S14" s="457">
        <f t="shared" si="3"/>
        <v>616112</v>
      </c>
      <c r="T14" s="458">
        <f t="shared" si="4"/>
        <v>0.07582022944248543</v>
      </c>
      <c r="U14" s="459">
        <v>262255</v>
      </c>
      <c r="V14" s="455">
        <v>255373</v>
      </c>
      <c r="W14" s="456">
        <v>3261</v>
      </c>
      <c r="X14" s="455">
        <v>3443</v>
      </c>
      <c r="Y14" s="457">
        <f t="shared" si="5"/>
        <v>524332</v>
      </c>
      <c r="Z14" s="461">
        <f t="shared" si="7"/>
        <v>0.17504176742979638</v>
      </c>
    </row>
    <row r="15" spans="1:26" ht="21" customHeight="1">
      <c r="A15" s="748" t="s">
        <v>435</v>
      </c>
      <c r="B15" s="453" t="s">
        <v>436</v>
      </c>
      <c r="C15" s="454">
        <v>87299</v>
      </c>
      <c r="D15" s="455">
        <v>85368</v>
      </c>
      <c r="E15" s="456">
        <v>83</v>
      </c>
      <c r="F15" s="455">
        <v>183</v>
      </c>
      <c r="G15" s="457">
        <f t="shared" si="6"/>
        <v>172933</v>
      </c>
      <c r="H15" s="458">
        <f t="shared" si="0"/>
        <v>0.046923858385910226</v>
      </c>
      <c r="I15" s="459">
        <v>62309</v>
      </c>
      <c r="J15" s="455">
        <v>59470</v>
      </c>
      <c r="K15" s="456">
        <v>79</v>
      </c>
      <c r="L15" s="455">
        <v>106</v>
      </c>
      <c r="M15" s="457">
        <f t="shared" si="1"/>
        <v>121964</v>
      </c>
      <c r="N15" s="460">
        <f t="shared" si="2"/>
        <v>0.4179020038699943</v>
      </c>
      <c r="O15" s="454">
        <v>202775</v>
      </c>
      <c r="P15" s="455">
        <v>196979</v>
      </c>
      <c r="Q15" s="456">
        <v>364</v>
      </c>
      <c r="R15" s="455">
        <v>344</v>
      </c>
      <c r="S15" s="457">
        <f t="shared" si="3"/>
        <v>400462</v>
      </c>
      <c r="T15" s="458">
        <f t="shared" si="4"/>
        <v>0.04928182006355435</v>
      </c>
      <c r="U15" s="459">
        <v>145033</v>
      </c>
      <c r="V15" s="455">
        <v>137016</v>
      </c>
      <c r="W15" s="456">
        <v>153</v>
      </c>
      <c r="X15" s="455">
        <v>193</v>
      </c>
      <c r="Y15" s="457">
        <f t="shared" si="5"/>
        <v>282395</v>
      </c>
      <c r="Z15" s="461">
        <f t="shared" si="7"/>
        <v>0.4180916800934862</v>
      </c>
    </row>
    <row r="16" spans="1:26" ht="21" customHeight="1">
      <c r="A16" s="748" t="s">
        <v>437</v>
      </c>
      <c r="B16" s="453" t="s">
        <v>438</v>
      </c>
      <c r="C16" s="454">
        <v>79943</v>
      </c>
      <c r="D16" s="455">
        <v>81027</v>
      </c>
      <c r="E16" s="456">
        <v>3049</v>
      </c>
      <c r="F16" s="455">
        <v>3349</v>
      </c>
      <c r="G16" s="457">
        <f t="shared" si="6"/>
        <v>167368</v>
      </c>
      <c r="H16" s="458">
        <f t="shared" si="0"/>
        <v>0.045413844265310976</v>
      </c>
      <c r="I16" s="459">
        <v>74593</v>
      </c>
      <c r="J16" s="455">
        <v>72886</v>
      </c>
      <c r="K16" s="456">
        <v>4092</v>
      </c>
      <c r="L16" s="455">
        <v>4089</v>
      </c>
      <c r="M16" s="457">
        <f t="shared" si="1"/>
        <v>155660</v>
      </c>
      <c r="N16" s="460">
        <f t="shared" si="2"/>
        <v>0.07521521264293973</v>
      </c>
      <c r="O16" s="454">
        <v>186433</v>
      </c>
      <c r="P16" s="455">
        <v>173542</v>
      </c>
      <c r="Q16" s="456">
        <v>5979</v>
      </c>
      <c r="R16" s="455">
        <v>6128</v>
      </c>
      <c r="S16" s="457">
        <f t="shared" si="3"/>
        <v>372082</v>
      </c>
      <c r="T16" s="458">
        <f t="shared" si="4"/>
        <v>0.045789308780577014</v>
      </c>
      <c r="U16" s="459">
        <v>171505</v>
      </c>
      <c r="V16" s="455">
        <v>162078</v>
      </c>
      <c r="W16" s="456">
        <v>7038</v>
      </c>
      <c r="X16" s="455">
        <v>6882</v>
      </c>
      <c r="Y16" s="457">
        <f t="shared" si="5"/>
        <v>347503</v>
      </c>
      <c r="Z16" s="461">
        <f t="shared" si="7"/>
        <v>0.07073032463029105</v>
      </c>
    </row>
    <row r="17" spans="1:26" ht="21" customHeight="1">
      <c r="A17" s="748" t="s">
        <v>439</v>
      </c>
      <c r="B17" s="453" t="s">
        <v>440</v>
      </c>
      <c r="C17" s="454">
        <v>71770</v>
      </c>
      <c r="D17" s="455">
        <v>70009</v>
      </c>
      <c r="E17" s="456">
        <v>4916</v>
      </c>
      <c r="F17" s="455">
        <v>4828</v>
      </c>
      <c r="G17" s="457">
        <f aca="true" t="shared" si="8" ref="G17:G40">SUM(C17:F17)</f>
        <v>151523</v>
      </c>
      <c r="H17" s="458">
        <f aca="true" t="shared" si="9" ref="H17:H40">G17/$G$10</f>
        <v>0.041114441975841944</v>
      </c>
      <c r="I17" s="459">
        <v>77800</v>
      </c>
      <c r="J17" s="455">
        <v>74755</v>
      </c>
      <c r="K17" s="456">
        <v>7323</v>
      </c>
      <c r="L17" s="455">
        <v>6721</v>
      </c>
      <c r="M17" s="457">
        <f aca="true" t="shared" si="10" ref="M17:M40">SUM(I17:L17)</f>
        <v>166599</v>
      </c>
      <c r="N17" s="460">
        <f aca="true" t="shared" si="11" ref="N17:N40">IF(ISERROR(G17/M17-1),"         /0",(G17/M17-1))</f>
        <v>-0.09049274005246133</v>
      </c>
      <c r="O17" s="454">
        <v>173079</v>
      </c>
      <c r="P17" s="455">
        <v>166448</v>
      </c>
      <c r="Q17" s="456">
        <v>9042</v>
      </c>
      <c r="R17" s="455">
        <v>9260</v>
      </c>
      <c r="S17" s="457">
        <f aca="true" t="shared" si="12" ref="S17:S40">SUM(O17:R17)</f>
        <v>357829</v>
      </c>
      <c r="T17" s="458">
        <f aca="true" t="shared" si="13" ref="T17:T40">S17/$S$10</f>
        <v>0.044035300207064816</v>
      </c>
      <c r="U17" s="459">
        <v>167656</v>
      </c>
      <c r="V17" s="455">
        <v>161446</v>
      </c>
      <c r="W17" s="456">
        <v>19024</v>
      </c>
      <c r="X17" s="455">
        <v>18685</v>
      </c>
      <c r="Y17" s="457">
        <f aca="true" t="shared" si="14" ref="Y17:Y40">SUM(U17:X17)</f>
        <v>366811</v>
      </c>
      <c r="Z17" s="461">
        <f aca="true" t="shared" si="15" ref="Z17:Z40">IF(ISERROR(S17/Y17-1),"         /0",IF(S17/Y17&gt;5,"  *  ",(S17/Y17-1)))</f>
        <v>-0.024486724771067392</v>
      </c>
    </row>
    <row r="18" spans="1:26" ht="21" customHeight="1">
      <c r="A18" s="748" t="s">
        <v>441</v>
      </c>
      <c r="B18" s="453" t="s">
        <v>442</v>
      </c>
      <c r="C18" s="454">
        <v>59738</v>
      </c>
      <c r="D18" s="455">
        <v>57536</v>
      </c>
      <c r="E18" s="456">
        <v>751</v>
      </c>
      <c r="F18" s="455">
        <v>719</v>
      </c>
      <c r="G18" s="457">
        <f t="shared" si="8"/>
        <v>118744</v>
      </c>
      <c r="H18" s="458">
        <f t="shared" si="9"/>
        <v>0.032220146763061557</v>
      </c>
      <c r="I18" s="459">
        <v>54319</v>
      </c>
      <c r="J18" s="455">
        <v>53863</v>
      </c>
      <c r="K18" s="456">
        <v>343</v>
      </c>
      <c r="L18" s="455">
        <v>460</v>
      </c>
      <c r="M18" s="457">
        <f t="shared" si="10"/>
        <v>108985</v>
      </c>
      <c r="N18" s="460">
        <f t="shared" si="11"/>
        <v>0.08954443272009915</v>
      </c>
      <c r="O18" s="454">
        <v>131405</v>
      </c>
      <c r="P18" s="455">
        <v>120118</v>
      </c>
      <c r="Q18" s="456">
        <v>1129</v>
      </c>
      <c r="R18" s="455">
        <v>1002</v>
      </c>
      <c r="S18" s="457">
        <f t="shared" si="12"/>
        <v>253654</v>
      </c>
      <c r="T18" s="458">
        <f t="shared" si="13"/>
        <v>0.031215273325311304</v>
      </c>
      <c r="U18" s="459">
        <v>114480</v>
      </c>
      <c r="V18" s="455">
        <v>106824</v>
      </c>
      <c r="W18" s="456">
        <v>1036</v>
      </c>
      <c r="X18" s="455">
        <v>1192</v>
      </c>
      <c r="Y18" s="457">
        <f t="shared" si="14"/>
        <v>223532</v>
      </c>
      <c r="Z18" s="461">
        <f t="shared" si="15"/>
        <v>0.13475475547125249</v>
      </c>
    </row>
    <row r="19" spans="1:26" ht="21" customHeight="1">
      <c r="A19" s="748" t="s">
        <v>443</v>
      </c>
      <c r="B19" s="453" t="s">
        <v>444</v>
      </c>
      <c r="C19" s="454">
        <v>57314</v>
      </c>
      <c r="D19" s="455">
        <v>53384</v>
      </c>
      <c r="E19" s="456">
        <v>103</v>
      </c>
      <c r="F19" s="455">
        <v>492</v>
      </c>
      <c r="G19" s="457">
        <f t="shared" si="8"/>
        <v>111293</v>
      </c>
      <c r="H19" s="458">
        <f t="shared" si="9"/>
        <v>0.030198383023154092</v>
      </c>
      <c r="I19" s="459">
        <v>59937</v>
      </c>
      <c r="J19" s="455">
        <v>56988</v>
      </c>
      <c r="K19" s="456">
        <v>193</v>
      </c>
      <c r="L19" s="455">
        <v>236</v>
      </c>
      <c r="M19" s="457">
        <f t="shared" si="10"/>
        <v>117354</v>
      </c>
      <c r="N19" s="460">
        <f t="shared" si="11"/>
        <v>-0.05164715305826817</v>
      </c>
      <c r="O19" s="454">
        <v>121465</v>
      </c>
      <c r="P19" s="455">
        <v>111185</v>
      </c>
      <c r="Q19" s="456">
        <v>359</v>
      </c>
      <c r="R19" s="455">
        <v>755</v>
      </c>
      <c r="S19" s="457">
        <f t="shared" si="12"/>
        <v>233764</v>
      </c>
      <c r="T19" s="458">
        <f t="shared" si="13"/>
        <v>0.028767561929313443</v>
      </c>
      <c r="U19" s="459">
        <v>128185</v>
      </c>
      <c r="V19" s="455">
        <v>117679</v>
      </c>
      <c r="W19" s="456">
        <v>1839</v>
      </c>
      <c r="X19" s="455">
        <v>1674</v>
      </c>
      <c r="Y19" s="457">
        <f t="shared" si="14"/>
        <v>249377</v>
      </c>
      <c r="Z19" s="461">
        <f t="shared" si="15"/>
        <v>-0.0626080191838061</v>
      </c>
    </row>
    <row r="20" spans="1:26" ht="21" customHeight="1">
      <c r="A20" s="748" t="s">
        <v>445</v>
      </c>
      <c r="B20" s="453" t="s">
        <v>446</v>
      </c>
      <c r="C20" s="454">
        <v>40017</v>
      </c>
      <c r="D20" s="455">
        <v>40646</v>
      </c>
      <c r="E20" s="456">
        <v>2756</v>
      </c>
      <c r="F20" s="455">
        <v>2958</v>
      </c>
      <c r="G20" s="457">
        <f t="shared" si="8"/>
        <v>86377</v>
      </c>
      <c r="H20" s="458">
        <f t="shared" si="9"/>
        <v>0.023437644150045206</v>
      </c>
      <c r="I20" s="459">
        <v>39796</v>
      </c>
      <c r="J20" s="455">
        <v>40548</v>
      </c>
      <c r="K20" s="456">
        <v>4540</v>
      </c>
      <c r="L20" s="455">
        <v>4512</v>
      </c>
      <c r="M20" s="457">
        <f t="shared" si="10"/>
        <v>89396</v>
      </c>
      <c r="N20" s="460">
        <f t="shared" si="11"/>
        <v>-0.033771085954628854</v>
      </c>
      <c r="O20" s="454">
        <v>79906</v>
      </c>
      <c r="P20" s="455">
        <v>86095</v>
      </c>
      <c r="Q20" s="456">
        <v>7176</v>
      </c>
      <c r="R20" s="455">
        <v>9298</v>
      </c>
      <c r="S20" s="457">
        <f t="shared" si="12"/>
        <v>182475</v>
      </c>
      <c r="T20" s="458">
        <f t="shared" si="13"/>
        <v>0.02245581382527451</v>
      </c>
      <c r="U20" s="459">
        <v>78811</v>
      </c>
      <c r="V20" s="455">
        <v>85101</v>
      </c>
      <c r="W20" s="456">
        <v>9698</v>
      </c>
      <c r="X20" s="455">
        <v>11356</v>
      </c>
      <c r="Y20" s="457">
        <f t="shared" si="14"/>
        <v>184966</v>
      </c>
      <c r="Z20" s="461">
        <f t="shared" si="15"/>
        <v>-0.0134673399435572</v>
      </c>
    </row>
    <row r="21" spans="1:26" ht="21" customHeight="1">
      <c r="A21" s="748" t="s">
        <v>447</v>
      </c>
      <c r="B21" s="453" t="s">
        <v>448</v>
      </c>
      <c r="C21" s="454">
        <v>35491</v>
      </c>
      <c r="D21" s="455">
        <v>33219</v>
      </c>
      <c r="E21" s="456">
        <v>169</v>
      </c>
      <c r="F21" s="455">
        <v>161</v>
      </c>
      <c r="G21" s="457">
        <f t="shared" si="8"/>
        <v>69040</v>
      </c>
      <c r="H21" s="458">
        <f t="shared" si="9"/>
        <v>0.01873340069832387</v>
      </c>
      <c r="I21" s="459">
        <v>31690</v>
      </c>
      <c r="J21" s="455">
        <v>30644</v>
      </c>
      <c r="K21" s="456">
        <v>97</v>
      </c>
      <c r="L21" s="455">
        <v>98</v>
      </c>
      <c r="M21" s="457">
        <f t="shared" si="10"/>
        <v>62529</v>
      </c>
      <c r="N21" s="460">
        <f t="shared" si="11"/>
        <v>0.10412768475427403</v>
      </c>
      <c r="O21" s="454">
        <v>82587</v>
      </c>
      <c r="P21" s="455">
        <v>73583</v>
      </c>
      <c r="Q21" s="456">
        <v>216</v>
      </c>
      <c r="R21" s="455">
        <v>202</v>
      </c>
      <c r="S21" s="457">
        <f t="shared" si="12"/>
        <v>156588</v>
      </c>
      <c r="T21" s="458">
        <f t="shared" si="13"/>
        <v>0.019270097138085134</v>
      </c>
      <c r="U21" s="459">
        <v>71771</v>
      </c>
      <c r="V21" s="455">
        <v>66470</v>
      </c>
      <c r="W21" s="456">
        <v>161</v>
      </c>
      <c r="X21" s="455">
        <v>167</v>
      </c>
      <c r="Y21" s="457">
        <f t="shared" si="14"/>
        <v>138569</v>
      </c>
      <c r="Z21" s="461">
        <f t="shared" si="15"/>
        <v>0.13003629960525087</v>
      </c>
    </row>
    <row r="22" spans="1:26" ht="21" customHeight="1">
      <c r="A22" s="748" t="s">
        <v>449</v>
      </c>
      <c r="B22" s="453" t="s">
        <v>450</v>
      </c>
      <c r="C22" s="454">
        <v>33984</v>
      </c>
      <c r="D22" s="455">
        <v>32507</v>
      </c>
      <c r="E22" s="456">
        <v>190</v>
      </c>
      <c r="F22" s="455">
        <v>253</v>
      </c>
      <c r="G22" s="457">
        <f t="shared" si="8"/>
        <v>66934</v>
      </c>
      <c r="H22" s="458">
        <f t="shared" si="9"/>
        <v>0.018161956001471757</v>
      </c>
      <c r="I22" s="459">
        <v>31445</v>
      </c>
      <c r="J22" s="455">
        <v>30098</v>
      </c>
      <c r="K22" s="456">
        <v>133</v>
      </c>
      <c r="L22" s="455">
        <v>415</v>
      </c>
      <c r="M22" s="457">
        <f t="shared" si="10"/>
        <v>62091</v>
      </c>
      <c r="N22" s="460">
        <f t="shared" si="11"/>
        <v>0.0779984216714178</v>
      </c>
      <c r="O22" s="454">
        <v>75638</v>
      </c>
      <c r="P22" s="455">
        <v>69796</v>
      </c>
      <c r="Q22" s="456">
        <v>345</v>
      </c>
      <c r="R22" s="455">
        <v>484</v>
      </c>
      <c r="S22" s="457">
        <f t="shared" si="12"/>
        <v>146263</v>
      </c>
      <c r="T22" s="458">
        <f t="shared" si="13"/>
        <v>0.017999477723118922</v>
      </c>
      <c r="U22" s="459">
        <v>68214</v>
      </c>
      <c r="V22" s="455">
        <v>64491</v>
      </c>
      <c r="W22" s="456">
        <v>331</v>
      </c>
      <c r="X22" s="455">
        <v>605</v>
      </c>
      <c r="Y22" s="457">
        <f t="shared" si="14"/>
        <v>133641</v>
      </c>
      <c r="Z22" s="461">
        <f t="shared" si="15"/>
        <v>0.09444706340120179</v>
      </c>
    </row>
    <row r="23" spans="1:26" ht="21" customHeight="1">
      <c r="A23" s="748" t="s">
        <v>451</v>
      </c>
      <c r="B23" s="453" t="s">
        <v>452</v>
      </c>
      <c r="C23" s="454">
        <v>14968</v>
      </c>
      <c r="D23" s="455">
        <v>14405</v>
      </c>
      <c r="E23" s="456">
        <v>65</v>
      </c>
      <c r="F23" s="455">
        <v>197</v>
      </c>
      <c r="G23" s="457">
        <f t="shared" si="8"/>
        <v>29635</v>
      </c>
      <c r="H23" s="458">
        <f t="shared" si="9"/>
        <v>0.008041198286425666</v>
      </c>
      <c r="I23" s="459">
        <v>14712</v>
      </c>
      <c r="J23" s="455">
        <v>14909</v>
      </c>
      <c r="K23" s="456">
        <v>59</v>
      </c>
      <c r="L23" s="455">
        <v>66</v>
      </c>
      <c r="M23" s="457">
        <f t="shared" si="10"/>
        <v>29746</v>
      </c>
      <c r="N23" s="460">
        <f t="shared" si="11"/>
        <v>-0.0037315941639212147</v>
      </c>
      <c r="O23" s="454">
        <v>34305</v>
      </c>
      <c r="P23" s="455">
        <v>30171</v>
      </c>
      <c r="Q23" s="456">
        <v>89</v>
      </c>
      <c r="R23" s="455">
        <v>240</v>
      </c>
      <c r="S23" s="457">
        <f t="shared" si="12"/>
        <v>64805</v>
      </c>
      <c r="T23" s="458">
        <f t="shared" si="13"/>
        <v>0.007975059679117219</v>
      </c>
      <c r="U23" s="459">
        <v>32335</v>
      </c>
      <c r="V23" s="455">
        <v>30175</v>
      </c>
      <c r="W23" s="456">
        <v>106</v>
      </c>
      <c r="X23" s="455">
        <v>108</v>
      </c>
      <c r="Y23" s="457">
        <f t="shared" si="14"/>
        <v>62724</v>
      </c>
      <c r="Z23" s="461">
        <f t="shared" si="15"/>
        <v>0.03317709329762142</v>
      </c>
    </row>
    <row r="24" spans="1:26" ht="21" customHeight="1">
      <c r="A24" s="748" t="s">
        <v>453</v>
      </c>
      <c r="B24" s="453" t="s">
        <v>454</v>
      </c>
      <c r="C24" s="454">
        <v>13503</v>
      </c>
      <c r="D24" s="455">
        <v>13206</v>
      </c>
      <c r="E24" s="456">
        <v>46</v>
      </c>
      <c r="F24" s="455">
        <v>190</v>
      </c>
      <c r="G24" s="457">
        <f t="shared" si="8"/>
        <v>26945</v>
      </c>
      <c r="H24" s="458">
        <f t="shared" si="9"/>
        <v>0.007311290292820636</v>
      </c>
      <c r="I24" s="459">
        <v>11244</v>
      </c>
      <c r="J24" s="455">
        <v>11510</v>
      </c>
      <c r="K24" s="456">
        <v>48</v>
      </c>
      <c r="L24" s="455">
        <v>146</v>
      </c>
      <c r="M24" s="457">
        <f t="shared" si="10"/>
        <v>22948</v>
      </c>
      <c r="N24" s="460">
        <f t="shared" si="11"/>
        <v>0.17417639881471159</v>
      </c>
      <c r="O24" s="454">
        <v>29461</v>
      </c>
      <c r="P24" s="455">
        <v>28307</v>
      </c>
      <c r="Q24" s="456">
        <v>58</v>
      </c>
      <c r="R24" s="455">
        <v>199</v>
      </c>
      <c r="S24" s="457">
        <f t="shared" si="12"/>
        <v>58025</v>
      </c>
      <c r="T24" s="458">
        <f t="shared" si="13"/>
        <v>0.007140696518490496</v>
      </c>
      <c r="U24" s="459">
        <v>21871</v>
      </c>
      <c r="V24" s="455">
        <v>20958</v>
      </c>
      <c r="W24" s="456">
        <v>458</v>
      </c>
      <c r="X24" s="455">
        <v>633</v>
      </c>
      <c r="Y24" s="457">
        <f t="shared" si="14"/>
        <v>43920</v>
      </c>
      <c r="Z24" s="461">
        <f t="shared" si="15"/>
        <v>0.3211520947176685</v>
      </c>
    </row>
    <row r="25" spans="1:26" ht="21" customHeight="1">
      <c r="A25" s="748" t="s">
        <v>455</v>
      </c>
      <c r="B25" s="453" t="s">
        <v>456</v>
      </c>
      <c r="C25" s="454">
        <v>12419</v>
      </c>
      <c r="D25" s="455">
        <v>11371</v>
      </c>
      <c r="E25" s="456">
        <v>1197</v>
      </c>
      <c r="F25" s="455">
        <v>1198</v>
      </c>
      <c r="G25" s="457">
        <f t="shared" si="8"/>
        <v>26185</v>
      </c>
      <c r="H25" s="458">
        <f t="shared" si="9"/>
        <v>0.007105070934032598</v>
      </c>
      <c r="I25" s="459">
        <v>12456</v>
      </c>
      <c r="J25" s="455">
        <v>11924</v>
      </c>
      <c r="K25" s="456">
        <v>1194</v>
      </c>
      <c r="L25" s="455">
        <v>1175</v>
      </c>
      <c r="M25" s="457">
        <f t="shared" si="10"/>
        <v>26749</v>
      </c>
      <c r="N25" s="460">
        <f t="shared" si="11"/>
        <v>-0.02108490037010724</v>
      </c>
      <c r="O25" s="454">
        <v>28120</v>
      </c>
      <c r="P25" s="455">
        <v>22578</v>
      </c>
      <c r="Q25" s="456">
        <v>2780</v>
      </c>
      <c r="R25" s="455">
        <v>3514</v>
      </c>
      <c r="S25" s="457">
        <f t="shared" si="12"/>
        <v>56992</v>
      </c>
      <c r="T25" s="458">
        <f t="shared" si="13"/>
        <v>0.00701357304578734</v>
      </c>
      <c r="U25" s="459">
        <v>29446</v>
      </c>
      <c r="V25" s="455">
        <v>24285</v>
      </c>
      <c r="W25" s="456">
        <v>2936</v>
      </c>
      <c r="X25" s="455">
        <v>3374</v>
      </c>
      <c r="Y25" s="457">
        <f t="shared" si="14"/>
        <v>60041</v>
      </c>
      <c r="Z25" s="461">
        <f t="shared" si="15"/>
        <v>-0.050781965656801153</v>
      </c>
    </row>
    <row r="26" spans="1:26" ht="21" customHeight="1">
      <c r="A26" s="748" t="s">
        <v>457</v>
      </c>
      <c r="B26" s="453" t="s">
        <v>458</v>
      </c>
      <c r="C26" s="454">
        <v>11678</v>
      </c>
      <c r="D26" s="455">
        <v>11659</v>
      </c>
      <c r="E26" s="456">
        <v>657</v>
      </c>
      <c r="F26" s="455">
        <v>251</v>
      </c>
      <c r="G26" s="457">
        <f t="shared" si="8"/>
        <v>24245</v>
      </c>
      <c r="H26" s="458">
        <f t="shared" si="9"/>
        <v>0.006578668886599974</v>
      </c>
      <c r="I26" s="459">
        <v>13768</v>
      </c>
      <c r="J26" s="455">
        <v>13113</v>
      </c>
      <c r="K26" s="456">
        <v>297</v>
      </c>
      <c r="L26" s="455">
        <v>270</v>
      </c>
      <c r="M26" s="457">
        <f t="shared" si="10"/>
        <v>27448</v>
      </c>
      <c r="N26" s="460">
        <f t="shared" si="11"/>
        <v>-0.11669338385310402</v>
      </c>
      <c r="O26" s="454">
        <v>22598</v>
      </c>
      <c r="P26" s="455">
        <v>22027</v>
      </c>
      <c r="Q26" s="456">
        <v>910</v>
      </c>
      <c r="R26" s="455">
        <v>496</v>
      </c>
      <c r="S26" s="457">
        <f t="shared" si="12"/>
        <v>46031</v>
      </c>
      <c r="T26" s="458">
        <f t="shared" si="13"/>
        <v>0.005664685936107472</v>
      </c>
      <c r="U26" s="459">
        <v>27064</v>
      </c>
      <c r="V26" s="455">
        <v>25545</v>
      </c>
      <c r="W26" s="456">
        <v>441</v>
      </c>
      <c r="X26" s="455">
        <v>398</v>
      </c>
      <c r="Y26" s="457">
        <f t="shared" si="14"/>
        <v>53448</v>
      </c>
      <c r="Z26" s="461">
        <f t="shared" si="15"/>
        <v>-0.13877039365364463</v>
      </c>
    </row>
    <row r="27" spans="1:26" ht="21" customHeight="1">
      <c r="A27" s="748" t="s">
        <v>459</v>
      </c>
      <c r="B27" s="453" t="s">
        <v>460</v>
      </c>
      <c r="C27" s="454">
        <v>11428</v>
      </c>
      <c r="D27" s="455">
        <v>11138</v>
      </c>
      <c r="E27" s="456">
        <v>151</v>
      </c>
      <c r="F27" s="455">
        <v>260</v>
      </c>
      <c r="G27" s="457">
        <f t="shared" si="8"/>
        <v>22977</v>
      </c>
      <c r="H27" s="458">
        <f t="shared" si="9"/>
        <v>0.006234608166937827</v>
      </c>
      <c r="I27" s="459">
        <v>11131</v>
      </c>
      <c r="J27" s="455">
        <v>11176</v>
      </c>
      <c r="K27" s="456">
        <v>26</v>
      </c>
      <c r="L27" s="455">
        <v>115</v>
      </c>
      <c r="M27" s="457">
        <f t="shared" si="10"/>
        <v>22448</v>
      </c>
      <c r="N27" s="460">
        <f t="shared" si="11"/>
        <v>0.023565573770491843</v>
      </c>
      <c r="O27" s="454">
        <v>25122</v>
      </c>
      <c r="P27" s="455">
        <v>22365</v>
      </c>
      <c r="Q27" s="456">
        <v>231</v>
      </c>
      <c r="R27" s="455">
        <v>424</v>
      </c>
      <c r="S27" s="457">
        <f t="shared" si="12"/>
        <v>48142</v>
      </c>
      <c r="T27" s="458">
        <f t="shared" si="13"/>
        <v>0.005924470690102017</v>
      </c>
      <c r="U27" s="459">
        <v>25304</v>
      </c>
      <c r="V27" s="455">
        <v>23513</v>
      </c>
      <c r="W27" s="456">
        <v>31</v>
      </c>
      <c r="X27" s="455">
        <v>120</v>
      </c>
      <c r="Y27" s="457">
        <f t="shared" si="14"/>
        <v>48968</v>
      </c>
      <c r="Z27" s="461">
        <f t="shared" si="15"/>
        <v>-0.016868158797582078</v>
      </c>
    </row>
    <row r="28" spans="1:26" ht="21" customHeight="1">
      <c r="A28" s="748" t="s">
        <v>461</v>
      </c>
      <c r="B28" s="453" t="s">
        <v>462</v>
      </c>
      <c r="C28" s="454">
        <v>10697</v>
      </c>
      <c r="D28" s="455">
        <v>10892</v>
      </c>
      <c r="E28" s="456">
        <v>390</v>
      </c>
      <c r="F28" s="455">
        <v>335</v>
      </c>
      <c r="G28" s="457">
        <f t="shared" si="8"/>
        <v>22314</v>
      </c>
      <c r="H28" s="458">
        <f t="shared" si="9"/>
        <v>0.00605470891052142</v>
      </c>
      <c r="I28" s="459">
        <v>10131</v>
      </c>
      <c r="J28" s="455">
        <v>10421</v>
      </c>
      <c r="K28" s="456">
        <v>321</v>
      </c>
      <c r="L28" s="455">
        <v>330</v>
      </c>
      <c r="M28" s="457">
        <f t="shared" si="10"/>
        <v>21203</v>
      </c>
      <c r="N28" s="460">
        <f t="shared" si="11"/>
        <v>0.0523982455312928</v>
      </c>
      <c r="O28" s="454">
        <v>20075</v>
      </c>
      <c r="P28" s="455">
        <v>19706</v>
      </c>
      <c r="Q28" s="456">
        <v>677</v>
      </c>
      <c r="R28" s="455">
        <v>601</v>
      </c>
      <c r="S28" s="457">
        <f t="shared" si="12"/>
        <v>41059</v>
      </c>
      <c r="T28" s="458">
        <f t="shared" si="13"/>
        <v>0.005052819618314542</v>
      </c>
      <c r="U28" s="459">
        <v>19681</v>
      </c>
      <c r="V28" s="455">
        <v>19173</v>
      </c>
      <c r="W28" s="456">
        <v>622</v>
      </c>
      <c r="X28" s="455">
        <v>600</v>
      </c>
      <c r="Y28" s="457">
        <f t="shared" si="14"/>
        <v>40076</v>
      </c>
      <c r="Z28" s="461">
        <f t="shared" si="15"/>
        <v>0.024528396047509782</v>
      </c>
    </row>
    <row r="29" spans="1:26" ht="21" customHeight="1">
      <c r="A29" s="748" t="s">
        <v>463</v>
      </c>
      <c r="B29" s="453" t="s">
        <v>464</v>
      </c>
      <c r="C29" s="454">
        <v>8718</v>
      </c>
      <c r="D29" s="455">
        <v>9067</v>
      </c>
      <c r="E29" s="456">
        <v>164</v>
      </c>
      <c r="F29" s="455">
        <v>280</v>
      </c>
      <c r="G29" s="457">
        <f t="shared" si="8"/>
        <v>18229</v>
      </c>
      <c r="H29" s="458">
        <f t="shared" si="9"/>
        <v>0.004946279857035716</v>
      </c>
      <c r="I29" s="459">
        <v>8339</v>
      </c>
      <c r="J29" s="455">
        <v>8501</v>
      </c>
      <c r="K29" s="456">
        <v>152</v>
      </c>
      <c r="L29" s="455">
        <v>107</v>
      </c>
      <c r="M29" s="457">
        <f t="shared" si="10"/>
        <v>17099</v>
      </c>
      <c r="N29" s="460">
        <f t="shared" si="11"/>
        <v>0.06608573600795364</v>
      </c>
      <c r="O29" s="454">
        <v>20411</v>
      </c>
      <c r="P29" s="455">
        <v>20755</v>
      </c>
      <c r="Q29" s="456">
        <v>285</v>
      </c>
      <c r="R29" s="455">
        <v>533</v>
      </c>
      <c r="S29" s="457">
        <f t="shared" si="12"/>
        <v>41984</v>
      </c>
      <c r="T29" s="458">
        <f t="shared" si="13"/>
        <v>0.005166652350405946</v>
      </c>
      <c r="U29" s="459">
        <v>18139</v>
      </c>
      <c r="V29" s="455">
        <v>18778</v>
      </c>
      <c r="W29" s="456">
        <v>1251</v>
      </c>
      <c r="X29" s="455">
        <v>1055</v>
      </c>
      <c r="Y29" s="457">
        <f t="shared" si="14"/>
        <v>39223</v>
      </c>
      <c r="Z29" s="461">
        <f t="shared" si="15"/>
        <v>0.07039237182265512</v>
      </c>
    </row>
    <row r="30" spans="1:26" ht="21" customHeight="1">
      <c r="A30" s="748" t="s">
        <v>465</v>
      </c>
      <c r="B30" s="453" t="s">
        <v>466</v>
      </c>
      <c r="C30" s="454">
        <v>8518</v>
      </c>
      <c r="D30" s="455">
        <v>8295</v>
      </c>
      <c r="E30" s="456">
        <v>125</v>
      </c>
      <c r="F30" s="455">
        <v>4</v>
      </c>
      <c r="G30" s="457">
        <f t="shared" si="8"/>
        <v>16942</v>
      </c>
      <c r="H30" s="458">
        <f t="shared" si="9"/>
        <v>0.004597063653403868</v>
      </c>
      <c r="I30" s="459">
        <v>6236</v>
      </c>
      <c r="J30" s="455">
        <v>5792</v>
      </c>
      <c r="K30" s="456">
        <v>14</v>
      </c>
      <c r="L30" s="455">
        <v>12</v>
      </c>
      <c r="M30" s="457">
        <f t="shared" si="10"/>
        <v>12054</v>
      </c>
      <c r="N30" s="460">
        <f t="shared" si="11"/>
        <v>0.4055085448813671</v>
      </c>
      <c r="O30" s="454">
        <v>19882</v>
      </c>
      <c r="P30" s="455">
        <v>18421</v>
      </c>
      <c r="Q30" s="456">
        <v>125</v>
      </c>
      <c r="R30" s="455">
        <v>13</v>
      </c>
      <c r="S30" s="457">
        <f t="shared" si="12"/>
        <v>38441</v>
      </c>
      <c r="T30" s="458">
        <f t="shared" si="13"/>
        <v>0.004730642220892601</v>
      </c>
      <c r="U30" s="459">
        <v>13852</v>
      </c>
      <c r="V30" s="455">
        <v>12736</v>
      </c>
      <c r="W30" s="456">
        <v>188</v>
      </c>
      <c r="X30" s="455">
        <v>24</v>
      </c>
      <c r="Y30" s="457">
        <f t="shared" si="14"/>
        <v>26800</v>
      </c>
      <c r="Z30" s="461">
        <f t="shared" si="15"/>
        <v>0.43436567164179096</v>
      </c>
    </row>
    <row r="31" spans="1:26" ht="21" customHeight="1">
      <c r="A31" s="748" t="s">
        <v>467</v>
      </c>
      <c r="B31" s="453" t="s">
        <v>468</v>
      </c>
      <c r="C31" s="454">
        <v>8520</v>
      </c>
      <c r="D31" s="455">
        <v>8173</v>
      </c>
      <c r="E31" s="456">
        <v>24</v>
      </c>
      <c r="F31" s="455">
        <v>25</v>
      </c>
      <c r="G31" s="457">
        <f t="shared" si="8"/>
        <v>16742</v>
      </c>
      <c r="H31" s="458">
        <f t="shared" si="9"/>
        <v>0.004542795401091226</v>
      </c>
      <c r="I31" s="459">
        <v>8316</v>
      </c>
      <c r="J31" s="455">
        <v>8626</v>
      </c>
      <c r="K31" s="456">
        <v>14</v>
      </c>
      <c r="L31" s="455">
        <v>19</v>
      </c>
      <c r="M31" s="457">
        <f t="shared" si="10"/>
        <v>16975</v>
      </c>
      <c r="N31" s="460">
        <f t="shared" si="11"/>
        <v>-0.013726067746686277</v>
      </c>
      <c r="O31" s="454">
        <v>17691</v>
      </c>
      <c r="P31" s="455">
        <v>16352</v>
      </c>
      <c r="Q31" s="456">
        <v>24</v>
      </c>
      <c r="R31" s="455">
        <v>25</v>
      </c>
      <c r="S31" s="457">
        <f t="shared" si="12"/>
        <v>34092</v>
      </c>
      <c r="T31" s="458">
        <f t="shared" si="13"/>
        <v>0.004195443786443396</v>
      </c>
      <c r="U31" s="459">
        <v>16980</v>
      </c>
      <c r="V31" s="455">
        <v>16480</v>
      </c>
      <c r="W31" s="456">
        <v>22</v>
      </c>
      <c r="X31" s="455">
        <v>27</v>
      </c>
      <c r="Y31" s="457">
        <f t="shared" si="14"/>
        <v>33509</v>
      </c>
      <c r="Z31" s="461">
        <f t="shared" si="15"/>
        <v>0.017398310901548752</v>
      </c>
    </row>
    <row r="32" spans="1:26" ht="21" customHeight="1">
      <c r="A32" s="748" t="s">
        <v>469</v>
      </c>
      <c r="B32" s="453" t="s">
        <v>470</v>
      </c>
      <c r="C32" s="454">
        <v>7861</v>
      </c>
      <c r="D32" s="455">
        <v>7637</v>
      </c>
      <c r="E32" s="456">
        <v>13</v>
      </c>
      <c r="F32" s="455">
        <v>19</v>
      </c>
      <c r="G32" s="457">
        <f t="shared" si="8"/>
        <v>15530</v>
      </c>
      <c r="H32" s="458">
        <f t="shared" si="9"/>
        <v>0.004213929792076618</v>
      </c>
      <c r="I32" s="459">
        <v>7761</v>
      </c>
      <c r="J32" s="455">
        <v>7629</v>
      </c>
      <c r="K32" s="456">
        <v>632</v>
      </c>
      <c r="L32" s="455">
        <v>638</v>
      </c>
      <c r="M32" s="457">
        <f t="shared" si="10"/>
        <v>16660</v>
      </c>
      <c r="N32" s="460">
        <f t="shared" si="11"/>
        <v>-0.06782713085234093</v>
      </c>
      <c r="O32" s="454">
        <v>15879</v>
      </c>
      <c r="P32" s="455">
        <v>14876</v>
      </c>
      <c r="Q32" s="456">
        <v>39</v>
      </c>
      <c r="R32" s="455">
        <v>40</v>
      </c>
      <c r="S32" s="457">
        <f t="shared" si="12"/>
        <v>30834</v>
      </c>
      <c r="T32" s="458">
        <f t="shared" si="13"/>
        <v>0.0037945064446555103</v>
      </c>
      <c r="U32" s="459">
        <v>15026</v>
      </c>
      <c r="V32" s="455">
        <v>14517</v>
      </c>
      <c r="W32" s="456">
        <v>1130</v>
      </c>
      <c r="X32" s="455">
        <v>1117</v>
      </c>
      <c r="Y32" s="457">
        <f t="shared" si="14"/>
        <v>31790</v>
      </c>
      <c r="Z32" s="461">
        <f t="shared" si="15"/>
        <v>-0.030072349795533193</v>
      </c>
    </row>
    <row r="33" spans="1:26" ht="21" customHeight="1">
      <c r="A33" s="748" t="s">
        <v>471</v>
      </c>
      <c r="B33" s="453" t="s">
        <v>472</v>
      </c>
      <c r="C33" s="454">
        <v>3778</v>
      </c>
      <c r="D33" s="455">
        <v>3690</v>
      </c>
      <c r="E33" s="456">
        <v>3132</v>
      </c>
      <c r="F33" s="455">
        <v>3054</v>
      </c>
      <c r="G33" s="457">
        <f t="shared" si="8"/>
        <v>13654</v>
      </c>
      <c r="H33" s="458">
        <f t="shared" si="9"/>
        <v>0.00370489358538404</v>
      </c>
      <c r="I33" s="459">
        <v>4493</v>
      </c>
      <c r="J33" s="455">
        <v>4190</v>
      </c>
      <c r="K33" s="456">
        <v>3235</v>
      </c>
      <c r="L33" s="455">
        <v>3112</v>
      </c>
      <c r="M33" s="457">
        <f t="shared" si="10"/>
        <v>15030</v>
      </c>
      <c r="N33" s="460">
        <f t="shared" si="11"/>
        <v>-0.09155023286759811</v>
      </c>
      <c r="O33" s="454">
        <v>8664</v>
      </c>
      <c r="P33" s="455">
        <v>8059</v>
      </c>
      <c r="Q33" s="456">
        <v>6575</v>
      </c>
      <c r="R33" s="455">
        <v>6345</v>
      </c>
      <c r="S33" s="457">
        <f t="shared" si="12"/>
        <v>29643</v>
      </c>
      <c r="T33" s="458">
        <f t="shared" si="13"/>
        <v>0.0036479391106870106</v>
      </c>
      <c r="U33" s="459">
        <v>8756</v>
      </c>
      <c r="V33" s="455">
        <v>7812</v>
      </c>
      <c r="W33" s="456">
        <v>6515</v>
      </c>
      <c r="X33" s="455">
        <v>6176</v>
      </c>
      <c r="Y33" s="457">
        <f t="shared" si="14"/>
        <v>29259</v>
      </c>
      <c r="Z33" s="461">
        <f t="shared" si="15"/>
        <v>0.013124166922998004</v>
      </c>
    </row>
    <row r="34" spans="1:26" ht="21" customHeight="1">
      <c r="A34" s="748" t="s">
        <v>473</v>
      </c>
      <c r="B34" s="453" t="s">
        <v>474</v>
      </c>
      <c r="C34" s="454">
        <v>5336</v>
      </c>
      <c r="D34" s="455">
        <v>5035</v>
      </c>
      <c r="E34" s="456">
        <v>55</v>
      </c>
      <c r="F34" s="455">
        <v>58</v>
      </c>
      <c r="G34" s="457">
        <f t="shared" si="8"/>
        <v>10484</v>
      </c>
      <c r="H34" s="458">
        <f t="shared" si="9"/>
        <v>0.002844741786228671</v>
      </c>
      <c r="I34" s="459">
        <v>4737</v>
      </c>
      <c r="J34" s="455">
        <v>4652</v>
      </c>
      <c r="K34" s="456">
        <v>344</v>
      </c>
      <c r="L34" s="455">
        <v>401</v>
      </c>
      <c r="M34" s="457">
        <f t="shared" si="10"/>
        <v>10134</v>
      </c>
      <c r="N34" s="460">
        <f t="shared" si="11"/>
        <v>0.03453720149990125</v>
      </c>
      <c r="O34" s="454">
        <v>10955</v>
      </c>
      <c r="P34" s="455">
        <v>9810</v>
      </c>
      <c r="Q34" s="456">
        <v>94</v>
      </c>
      <c r="R34" s="455">
        <v>117</v>
      </c>
      <c r="S34" s="457">
        <f t="shared" si="12"/>
        <v>20976</v>
      </c>
      <c r="T34" s="458">
        <f t="shared" si="13"/>
        <v>0.0025813571765938245</v>
      </c>
      <c r="U34" s="459">
        <v>9992</v>
      </c>
      <c r="V34" s="455">
        <v>9161</v>
      </c>
      <c r="W34" s="456">
        <v>558</v>
      </c>
      <c r="X34" s="455">
        <v>618</v>
      </c>
      <c r="Y34" s="457">
        <f t="shared" si="14"/>
        <v>20329</v>
      </c>
      <c r="Z34" s="461">
        <f t="shared" si="15"/>
        <v>0.03182645481823987</v>
      </c>
    </row>
    <row r="35" spans="1:26" ht="21" customHeight="1">
      <c r="A35" s="748" t="s">
        <v>475</v>
      </c>
      <c r="B35" s="453" t="s">
        <v>476</v>
      </c>
      <c r="C35" s="454">
        <v>4616</v>
      </c>
      <c r="D35" s="455">
        <v>4798</v>
      </c>
      <c r="E35" s="456">
        <v>31</v>
      </c>
      <c r="F35" s="455">
        <v>32</v>
      </c>
      <c r="G35" s="457">
        <f t="shared" si="8"/>
        <v>9477</v>
      </c>
      <c r="H35" s="458">
        <f t="shared" si="9"/>
        <v>0.002571501135834521</v>
      </c>
      <c r="I35" s="459">
        <v>4568</v>
      </c>
      <c r="J35" s="455">
        <v>4622</v>
      </c>
      <c r="K35" s="456">
        <v>50</v>
      </c>
      <c r="L35" s="455">
        <v>55</v>
      </c>
      <c r="M35" s="457">
        <f t="shared" si="10"/>
        <v>9295</v>
      </c>
      <c r="N35" s="460">
        <f t="shared" si="11"/>
        <v>0.019580419580419672</v>
      </c>
      <c r="O35" s="454">
        <v>9569</v>
      </c>
      <c r="P35" s="455">
        <v>9290</v>
      </c>
      <c r="Q35" s="456">
        <v>81</v>
      </c>
      <c r="R35" s="455">
        <v>90</v>
      </c>
      <c r="S35" s="457">
        <f t="shared" si="12"/>
        <v>19030</v>
      </c>
      <c r="T35" s="458">
        <f t="shared" si="13"/>
        <v>0.002341877720756125</v>
      </c>
      <c r="U35" s="459">
        <v>10596</v>
      </c>
      <c r="V35" s="455">
        <v>9497</v>
      </c>
      <c r="W35" s="456">
        <v>82</v>
      </c>
      <c r="X35" s="455">
        <v>92</v>
      </c>
      <c r="Y35" s="457">
        <f t="shared" si="14"/>
        <v>20267</v>
      </c>
      <c r="Z35" s="461">
        <f t="shared" si="15"/>
        <v>-0.06103518034242861</v>
      </c>
    </row>
    <row r="36" spans="1:26" ht="21" customHeight="1">
      <c r="A36" s="748" t="s">
        <v>477</v>
      </c>
      <c r="B36" s="453" t="s">
        <v>478</v>
      </c>
      <c r="C36" s="454">
        <v>4587</v>
      </c>
      <c r="D36" s="455">
        <v>4545</v>
      </c>
      <c r="E36" s="456">
        <v>145</v>
      </c>
      <c r="F36" s="455">
        <v>150</v>
      </c>
      <c r="G36" s="457">
        <f t="shared" si="8"/>
        <v>9427</v>
      </c>
      <c r="H36" s="458">
        <f t="shared" si="9"/>
        <v>0.0025579340727563604</v>
      </c>
      <c r="I36" s="459">
        <v>3896</v>
      </c>
      <c r="J36" s="455">
        <v>4055</v>
      </c>
      <c r="K36" s="456">
        <v>242</v>
      </c>
      <c r="L36" s="455">
        <v>219</v>
      </c>
      <c r="M36" s="457">
        <f t="shared" si="10"/>
        <v>8412</v>
      </c>
      <c r="N36" s="460">
        <f t="shared" si="11"/>
        <v>0.12066096053257258</v>
      </c>
      <c r="O36" s="454">
        <v>9286</v>
      </c>
      <c r="P36" s="455">
        <v>9170</v>
      </c>
      <c r="Q36" s="456">
        <v>337</v>
      </c>
      <c r="R36" s="455">
        <v>341</v>
      </c>
      <c r="S36" s="457">
        <f t="shared" si="12"/>
        <v>19134</v>
      </c>
      <c r="T36" s="458">
        <f t="shared" si="13"/>
        <v>0.002354676211715591</v>
      </c>
      <c r="U36" s="459">
        <v>8282</v>
      </c>
      <c r="V36" s="455">
        <v>8330</v>
      </c>
      <c r="W36" s="456">
        <v>448</v>
      </c>
      <c r="X36" s="455">
        <v>416</v>
      </c>
      <c r="Y36" s="457">
        <f t="shared" si="14"/>
        <v>17476</v>
      </c>
      <c r="Z36" s="461">
        <f t="shared" si="15"/>
        <v>0.09487296864271011</v>
      </c>
    </row>
    <row r="37" spans="1:26" ht="21" customHeight="1">
      <c r="A37" s="748" t="s">
        <v>479</v>
      </c>
      <c r="B37" s="453" t="s">
        <v>480</v>
      </c>
      <c r="C37" s="454">
        <v>4527</v>
      </c>
      <c r="D37" s="455">
        <v>4363</v>
      </c>
      <c r="E37" s="456">
        <v>6</v>
      </c>
      <c r="F37" s="455">
        <v>4</v>
      </c>
      <c r="G37" s="457">
        <f t="shared" si="8"/>
        <v>8900</v>
      </c>
      <c r="H37" s="458">
        <f t="shared" si="9"/>
        <v>0.0024149372279125498</v>
      </c>
      <c r="I37" s="459">
        <v>3783</v>
      </c>
      <c r="J37" s="455">
        <v>3818</v>
      </c>
      <c r="K37" s="456">
        <v>16</v>
      </c>
      <c r="L37" s="455">
        <v>5</v>
      </c>
      <c r="M37" s="457">
        <f t="shared" si="10"/>
        <v>7622</v>
      </c>
      <c r="N37" s="460">
        <f t="shared" si="11"/>
        <v>0.1676725268958279</v>
      </c>
      <c r="O37" s="454">
        <v>9377</v>
      </c>
      <c r="P37" s="455">
        <v>8978</v>
      </c>
      <c r="Q37" s="456">
        <v>115</v>
      </c>
      <c r="R37" s="455">
        <v>65</v>
      </c>
      <c r="S37" s="457">
        <f t="shared" si="12"/>
        <v>18535</v>
      </c>
      <c r="T37" s="458">
        <f t="shared" si="13"/>
        <v>0.00228096182628559</v>
      </c>
      <c r="U37" s="459">
        <v>7892</v>
      </c>
      <c r="V37" s="455">
        <v>7446</v>
      </c>
      <c r="W37" s="456">
        <v>38</v>
      </c>
      <c r="X37" s="455">
        <v>27</v>
      </c>
      <c r="Y37" s="457">
        <f t="shared" si="14"/>
        <v>15403</v>
      </c>
      <c r="Z37" s="461">
        <f t="shared" si="15"/>
        <v>0.20333701227033685</v>
      </c>
    </row>
    <row r="38" spans="1:26" ht="21" customHeight="1">
      <c r="A38" s="748" t="s">
        <v>481</v>
      </c>
      <c r="B38" s="453" t="s">
        <v>482</v>
      </c>
      <c r="C38" s="454">
        <v>4161</v>
      </c>
      <c r="D38" s="455">
        <v>4216</v>
      </c>
      <c r="E38" s="456">
        <v>33</v>
      </c>
      <c r="F38" s="455">
        <v>23</v>
      </c>
      <c r="G38" s="457">
        <f t="shared" si="8"/>
        <v>8433</v>
      </c>
      <c r="H38" s="458">
        <f t="shared" si="9"/>
        <v>0.002288220858762532</v>
      </c>
      <c r="I38" s="459">
        <v>4251</v>
      </c>
      <c r="J38" s="455">
        <v>4314</v>
      </c>
      <c r="K38" s="456">
        <v>37</v>
      </c>
      <c r="L38" s="455">
        <v>162</v>
      </c>
      <c r="M38" s="457">
        <f t="shared" si="10"/>
        <v>8764</v>
      </c>
      <c r="N38" s="460">
        <f t="shared" si="11"/>
        <v>-0.03776814240073023</v>
      </c>
      <c r="O38" s="454">
        <v>9854</v>
      </c>
      <c r="P38" s="455">
        <v>8985</v>
      </c>
      <c r="Q38" s="456">
        <v>160</v>
      </c>
      <c r="R38" s="455">
        <v>44</v>
      </c>
      <c r="S38" s="457">
        <f t="shared" si="12"/>
        <v>19043</v>
      </c>
      <c r="T38" s="458">
        <f t="shared" si="13"/>
        <v>0.002343477532126058</v>
      </c>
      <c r="U38" s="459">
        <v>10102</v>
      </c>
      <c r="V38" s="455">
        <v>9286</v>
      </c>
      <c r="W38" s="456">
        <v>78</v>
      </c>
      <c r="X38" s="455">
        <v>200</v>
      </c>
      <c r="Y38" s="457">
        <f t="shared" si="14"/>
        <v>19666</v>
      </c>
      <c r="Z38" s="461">
        <f t="shared" si="15"/>
        <v>-0.03167903996745658</v>
      </c>
    </row>
    <row r="39" spans="1:26" ht="21" customHeight="1">
      <c r="A39" s="748" t="s">
        <v>483</v>
      </c>
      <c r="B39" s="453" t="s">
        <v>484</v>
      </c>
      <c r="C39" s="454">
        <v>3901</v>
      </c>
      <c r="D39" s="455">
        <v>3835</v>
      </c>
      <c r="E39" s="456">
        <v>242</v>
      </c>
      <c r="F39" s="455">
        <v>251</v>
      </c>
      <c r="G39" s="457">
        <f t="shared" si="8"/>
        <v>8229</v>
      </c>
      <c r="H39" s="458">
        <f t="shared" si="9"/>
        <v>0.0022328672414036375</v>
      </c>
      <c r="I39" s="459">
        <v>2521</v>
      </c>
      <c r="J39" s="455">
        <v>2567</v>
      </c>
      <c r="K39" s="456">
        <v>254</v>
      </c>
      <c r="L39" s="455">
        <v>245</v>
      </c>
      <c r="M39" s="457">
        <f t="shared" si="10"/>
        <v>5587</v>
      </c>
      <c r="N39" s="460">
        <f t="shared" si="11"/>
        <v>0.47288347950599596</v>
      </c>
      <c r="O39" s="454">
        <v>8111</v>
      </c>
      <c r="P39" s="455">
        <v>7796</v>
      </c>
      <c r="Q39" s="456">
        <v>485</v>
      </c>
      <c r="R39" s="455">
        <v>469</v>
      </c>
      <c r="S39" s="457">
        <f t="shared" si="12"/>
        <v>16861</v>
      </c>
      <c r="T39" s="458">
        <f t="shared" si="13"/>
        <v>0.002074955346803417</v>
      </c>
      <c r="U39" s="459">
        <v>5163</v>
      </c>
      <c r="V39" s="455">
        <v>5032</v>
      </c>
      <c r="W39" s="456">
        <v>491</v>
      </c>
      <c r="X39" s="455">
        <v>464</v>
      </c>
      <c r="Y39" s="457">
        <f t="shared" si="14"/>
        <v>11150</v>
      </c>
      <c r="Z39" s="461">
        <f t="shared" si="15"/>
        <v>0.5121973094170404</v>
      </c>
    </row>
    <row r="40" spans="1:26" ht="21" customHeight="1">
      <c r="A40" s="748" t="s">
        <v>485</v>
      </c>
      <c r="B40" s="453" t="s">
        <v>486</v>
      </c>
      <c r="C40" s="454">
        <v>3872</v>
      </c>
      <c r="D40" s="455">
        <v>3720</v>
      </c>
      <c r="E40" s="456">
        <v>340</v>
      </c>
      <c r="F40" s="455">
        <v>246</v>
      </c>
      <c r="G40" s="457">
        <f t="shared" si="8"/>
        <v>8178</v>
      </c>
      <c r="H40" s="458">
        <f t="shared" si="9"/>
        <v>0.002219028837063914</v>
      </c>
      <c r="I40" s="459">
        <v>4723</v>
      </c>
      <c r="J40" s="455">
        <v>4575</v>
      </c>
      <c r="K40" s="456">
        <v>221</v>
      </c>
      <c r="L40" s="455">
        <v>221</v>
      </c>
      <c r="M40" s="457">
        <f t="shared" si="10"/>
        <v>9740</v>
      </c>
      <c r="N40" s="460">
        <f t="shared" si="11"/>
        <v>-0.1603696098562628</v>
      </c>
      <c r="O40" s="454">
        <v>8524</v>
      </c>
      <c r="P40" s="455">
        <v>7438</v>
      </c>
      <c r="Q40" s="456">
        <v>640</v>
      </c>
      <c r="R40" s="455">
        <v>659</v>
      </c>
      <c r="S40" s="457">
        <f t="shared" si="12"/>
        <v>17261</v>
      </c>
      <c r="T40" s="458">
        <f t="shared" si="13"/>
        <v>0.002124180312032132</v>
      </c>
      <c r="U40" s="459">
        <v>9910</v>
      </c>
      <c r="V40" s="455">
        <v>8790</v>
      </c>
      <c r="W40" s="456">
        <v>442</v>
      </c>
      <c r="X40" s="455">
        <v>495</v>
      </c>
      <c r="Y40" s="457">
        <f t="shared" si="14"/>
        <v>19637</v>
      </c>
      <c r="Z40" s="461">
        <f t="shared" si="15"/>
        <v>-0.12099607883077867</v>
      </c>
    </row>
    <row r="41" spans="1:26" ht="21" customHeight="1">
      <c r="A41" s="748" t="s">
        <v>487</v>
      </c>
      <c r="B41" s="453" t="s">
        <v>488</v>
      </c>
      <c r="C41" s="454">
        <v>3373</v>
      </c>
      <c r="D41" s="455">
        <v>3430</v>
      </c>
      <c r="E41" s="456">
        <v>36</v>
      </c>
      <c r="F41" s="455">
        <v>32</v>
      </c>
      <c r="G41" s="457">
        <f t="shared" si="6"/>
        <v>6871</v>
      </c>
      <c r="H41" s="458">
        <f>G41/$G$10</f>
        <v>0.0018643858082008013</v>
      </c>
      <c r="I41" s="459">
        <v>3054</v>
      </c>
      <c r="J41" s="455">
        <v>2970</v>
      </c>
      <c r="K41" s="456">
        <v>137</v>
      </c>
      <c r="L41" s="455">
        <v>145</v>
      </c>
      <c r="M41" s="457">
        <f>SUM(I41:L41)</f>
        <v>6306</v>
      </c>
      <c r="N41" s="460">
        <f>IF(ISERROR(G41/M41-1),"         /0",(G41/M41-1))</f>
        <v>0.08959720900729473</v>
      </c>
      <c r="O41" s="454">
        <v>8647</v>
      </c>
      <c r="P41" s="455">
        <v>7925</v>
      </c>
      <c r="Q41" s="456">
        <v>36</v>
      </c>
      <c r="R41" s="455">
        <v>32</v>
      </c>
      <c r="S41" s="457">
        <f>SUM(O41:R41)</f>
        <v>16640</v>
      </c>
      <c r="T41" s="458">
        <f>S41/$S$10</f>
        <v>0.0020477585535145517</v>
      </c>
      <c r="U41" s="459">
        <v>7745</v>
      </c>
      <c r="V41" s="455">
        <v>6521</v>
      </c>
      <c r="W41" s="456">
        <v>277</v>
      </c>
      <c r="X41" s="455">
        <v>268</v>
      </c>
      <c r="Y41" s="457">
        <f>SUM(U41:X41)</f>
        <v>14811</v>
      </c>
      <c r="Z41" s="461">
        <f>IF(ISERROR(S41/Y41-1),"         /0",IF(S41/Y41&gt;5,"  *  ",(S41/Y41-1)))</f>
        <v>0.1234892984943623</v>
      </c>
    </row>
    <row r="42" spans="1:26" ht="21" customHeight="1">
      <c r="A42" s="748" t="s">
        <v>489</v>
      </c>
      <c r="B42" s="453" t="s">
        <v>490</v>
      </c>
      <c r="C42" s="454">
        <v>0</v>
      </c>
      <c r="D42" s="455">
        <v>0</v>
      </c>
      <c r="E42" s="456">
        <v>2767</v>
      </c>
      <c r="F42" s="455">
        <v>2827</v>
      </c>
      <c r="G42" s="457">
        <f t="shared" si="6"/>
        <v>5594</v>
      </c>
      <c r="H42" s="458">
        <f>G42/$G$10</f>
        <v>0.0015178830171845847</v>
      </c>
      <c r="I42" s="459"/>
      <c r="J42" s="455"/>
      <c r="K42" s="456">
        <v>2777</v>
      </c>
      <c r="L42" s="455">
        <v>2785</v>
      </c>
      <c r="M42" s="457">
        <f>SUM(I42:L42)</f>
        <v>5562</v>
      </c>
      <c r="N42" s="460">
        <f>IF(ISERROR(G42/M42-1),"         /0",(G42/M42-1))</f>
        <v>0.005753326141675563</v>
      </c>
      <c r="O42" s="454"/>
      <c r="P42" s="455"/>
      <c r="Q42" s="456">
        <v>5710</v>
      </c>
      <c r="R42" s="455">
        <v>6072</v>
      </c>
      <c r="S42" s="457">
        <f>SUM(O42:R42)</f>
        <v>11782</v>
      </c>
      <c r="T42" s="458">
        <f>S42/$S$10</f>
        <v>0.0014499213508118059</v>
      </c>
      <c r="U42" s="459"/>
      <c r="V42" s="455"/>
      <c r="W42" s="456">
        <v>5046</v>
      </c>
      <c r="X42" s="455">
        <v>5396</v>
      </c>
      <c r="Y42" s="457">
        <f>SUM(U42:X42)</f>
        <v>10442</v>
      </c>
      <c r="Z42" s="461">
        <f>IF(ISERROR(S42/Y42-1),"         /0",IF(S42/Y42&gt;5,"  *  ",(S42/Y42-1)))</f>
        <v>0.12832790653131587</v>
      </c>
    </row>
    <row r="43" spans="1:26" ht="21" customHeight="1">
      <c r="A43" s="748" t="s">
        <v>491</v>
      </c>
      <c r="B43" s="453" t="s">
        <v>492</v>
      </c>
      <c r="C43" s="454">
        <v>985</v>
      </c>
      <c r="D43" s="455">
        <v>991</v>
      </c>
      <c r="E43" s="456">
        <v>1504</v>
      </c>
      <c r="F43" s="455">
        <v>1520</v>
      </c>
      <c r="G43" s="457">
        <f t="shared" si="6"/>
        <v>5000</v>
      </c>
      <c r="H43" s="458">
        <f>G43/$G$10</f>
        <v>0.0013567063078160392</v>
      </c>
      <c r="I43" s="459">
        <v>934</v>
      </c>
      <c r="J43" s="455">
        <v>955</v>
      </c>
      <c r="K43" s="456">
        <v>1124</v>
      </c>
      <c r="L43" s="455">
        <v>1184</v>
      </c>
      <c r="M43" s="457">
        <f>SUM(I43:L43)</f>
        <v>4197</v>
      </c>
      <c r="N43" s="460">
        <f>IF(ISERROR(G43/M43-1),"         /0",(G43/M43-1))</f>
        <v>0.1913271384322135</v>
      </c>
      <c r="O43" s="454">
        <v>2606</v>
      </c>
      <c r="P43" s="455">
        <v>2646</v>
      </c>
      <c r="Q43" s="456">
        <v>3504</v>
      </c>
      <c r="R43" s="455">
        <v>3196</v>
      </c>
      <c r="S43" s="457">
        <f>SUM(O43:R43)</f>
        <v>11952</v>
      </c>
      <c r="T43" s="458">
        <f>S43/$S$10</f>
        <v>0.0014708419610340098</v>
      </c>
      <c r="U43" s="459">
        <v>2606</v>
      </c>
      <c r="V43" s="455">
        <v>2518</v>
      </c>
      <c r="W43" s="456">
        <v>2392</v>
      </c>
      <c r="X43" s="455">
        <v>2268</v>
      </c>
      <c r="Y43" s="457">
        <f>SUM(U43:X43)</f>
        <v>9784</v>
      </c>
      <c r="Z43" s="461">
        <f>IF(ISERROR(S43/Y43-1),"         /0",IF(S43/Y43&gt;5,"  *  ",(S43/Y43-1)))</f>
        <v>0.22158626328699915</v>
      </c>
    </row>
    <row r="44" spans="1:26" ht="21" customHeight="1">
      <c r="A44" s="748" t="s">
        <v>493</v>
      </c>
      <c r="B44" s="453" t="s">
        <v>494</v>
      </c>
      <c r="C44" s="454">
        <v>1000</v>
      </c>
      <c r="D44" s="455">
        <v>933</v>
      </c>
      <c r="E44" s="456">
        <v>1394</v>
      </c>
      <c r="F44" s="455">
        <v>1441</v>
      </c>
      <c r="G44" s="457">
        <f t="shared" si="6"/>
        <v>4768</v>
      </c>
      <c r="H44" s="458">
        <f>G44/$G$10</f>
        <v>0.0012937551351333751</v>
      </c>
      <c r="I44" s="459">
        <v>1031</v>
      </c>
      <c r="J44" s="455">
        <v>1002</v>
      </c>
      <c r="K44" s="456">
        <v>900</v>
      </c>
      <c r="L44" s="455">
        <v>897</v>
      </c>
      <c r="M44" s="457">
        <f>SUM(I44:L44)</f>
        <v>3830</v>
      </c>
      <c r="N44" s="460">
        <f>IF(ISERROR(G44/M44-1),"         /0",(G44/M44-1))</f>
        <v>0.24490861618798965</v>
      </c>
      <c r="O44" s="454">
        <v>2309</v>
      </c>
      <c r="P44" s="455">
        <v>2026</v>
      </c>
      <c r="Q44" s="456">
        <v>4332</v>
      </c>
      <c r="R44" s="455">
        <v>3393</v>
      </c>
      <c r="S44" s="457">
        <f>SUM(O44:R44)</f>
        <v>12060</v>
      </c>
      <c r="T44" s="458">
        <f>S44/$S$10</f>
        <v>0.001484132701645763</v>
      </c>
      <c r="U44" s="459">
        <v>2473</v>
      </c>
      <c r="V44" s="455">
        <v>2165</v>
      </c>
      <c r="W44" s="456">
        <v>3036</v>
      </c>
      <c r="X44" s="455">
        <v>2358</v>
      </c>
      <c r="Y44" s="457">
        <f>SUM(U44:X44)</f>
        <v>10032</v>
      </c>
      <c r="Z44" s="461">
        <f>IF(ISERROR(S44/Y44-1),"         /0",IF(S44/Y44&gt;5,"  *  ",(S44/Y44-1)))</f>
        <v>0.20215311004784686</v>
      </c>
    </row>
    <row r="45" spans="1:26" ht="21" customHeight="1">
      <c r="A45" s="748" t="s">
        <v>495</v>
      </c>
      <c r="B45" s="453" t="s">
        <v>496</v>
      </c>
      <c r="C45" s="454">
        <v>1666</v>
      </c>
      <c r="D45" s="455">
        <v>1803</v>
      </c>
      <c r="E45" s="456">
        <v>337</v>
      </c>
      <c r="F45" s="455">
        <v>352</v>
      </c>
      <c r="G45" s="457">
        <f t="shared" si="6"/>
        <v>4158</v>
      </c>
      <c r="H45" s="458">
        <f>G45/$G$10</f>
        <v>0.0011282369655798183</v>
      </c>
      <c r="I45" s="459">
        <v>1732</v>
      </c>
      <c r="J45" s="455">
        <v>1893</v>
      </c>
      <c r="K45" s="456">
        <v>424</v>
      </c>
      <c r="L45" s="455">
        <v>430</v>
      </c>
      <c r="M45" s="457">
        <f>SUM(I45:L45)</f>
        <v>4479</v>
      </c>
      <c r="N45" s="460">
        <f>IF(ISERROR(G45/M45-1),"         /0",(G45/M45-1))</f>
        <v>-0.07166778298727394</v>
      </c>
      <c r="O45" s="454">
        <v>3823</v>
      </c>
      <c r="P45" s="455">
        <v>4046</v>
      </c>
      <c r="Q45" s="456">
        <v>640</v>
      </c>
      <c r="R45" s="455">
        <v>693</v>
      </c>
      <c r="S45" s="457">
        <f>SUM(O45:R45)</f>
        <v>9202</v>
      </c>
      <c r="T45" s="458">
        <f>S45/$S$10</f>
        <v>0.001132420325086593</v>
      </c>
      <c r="U45" s="459">
        <v>3611</v>
      </c>
      <c r="V45" s="455">
        <v>4212</v>
      </c>
      <c r="W45" s="456">
        <v>778</v>
      </c>
      <c r="X45" s="455">
        <v>838</v>
      </c>
      <c r="Y45" s="457">
        <f>SUM(U45:X45)</f>
        <v>9439</v>
      </c>
      <c r="Z45" s="461">
        <f>IF(ISERROR(S45/Y45-1),"         /0",IF(S45/Y45&gt;5,"  *  ",(S45/Y45-1)))</f>
        <v>-0.02510859201186566</v>
      </c>
    </row>
    <row r="46" spans="1:26" ht="21" customHeight="1">
      <c r="A46" s="748" t="s">
        <v>497</v>
      </c>
      <c r="B46" s="453" t="s">
        <v>498</v>
      </c>
      <c r="C46" s="454">
        <v>1354</v>
      </c>
      <c r="D46" s="455">
        <v>1294</v>
      </c>
      <c r="E46" s="456">
        <v>730</v>
      </c>
      <c r="F46" s="455">
        <v>698</v>
      </c>
      <c r="G46" s="457">
        <f t="shared" si="6"/>
        <v>4076</v>
      </c>
      <c r="H46" s="458">
        <f>G46/$G$10</f>
        <v>0.0011059869821316353</v>
      </c>
      <c r="I46" s="459">
        <v>1251</v>
      </c>
      <c r="J46" s="455">
        <v>1219</v>
      </c>
      <c r="K46" s="456">
        <v>1205</v>
      </c>
      <c r="L46" s="455">
        <v>1179</v>
      </c>
      <c r="M46" s="457">
        <f>SUM(I46:L46)</f>
        <v>4854</v>
      </c>
      <c r="N46" s="460">
        <f>IF(ISERROR(G46/M46-1),"         /0",(G46/M46-1))</f>
        <v>-0.1602801812937783</v>
      </c>
      <c r="O46" s="454">
        <v>2502</v>
      </c>
      <c r="P46" s="455">
        <v>2285</v>
      </c>
      <c r="Q46" s="456">
        <v>1854</v>
      </c>
      <c r="R46" s="455">
        <v>1643</v>
      </c>
      <c r="S46" s="457">
        <f>SUM(O46:R46)</f>
        <v>8284</v>
      </c>
      <c r="T46" s="458">
        <f>S46/$S$10</f>
        <v>0.0010194490298866916</v>
      </c>
      <c r="U46" s="459">
        <v>2171</v>
      </c>
      <c r="V46" s="455">
        <v>1983</v>
      </c>
      <c r="W46" s="456">
        <v>1968</v>
      </c>
      <c r="X46" s="455">
        <v>1747</v>
      </c>
      <c r="Y46" s="457">
        <f>SUM(U46:X46)</f>
        <v>7869</v>
      </c>
      <c r="Z46" s="461">
        <f>IF(ISERROR(S46/Y46-1),"         /0",IF(S46/Y46&gt;5,"  *  ",(S46/Y46-1)))</f>
        <v>0.05273859448468676</v>
      </c>
    </row>
    <row r="47" spans="1:26" ht="21" customHeight="1">
      <c r="A47" s="748" t="s">
        <v>499</v>
      </c>
      <c r="B47" s="453" t="s">
        <v>500</v>
      </c>
      <c r="C47" s="454">
        <v>912</v>
      </c>
      <c r="D47" s="455">
        <v>1033</v>
      </c>
      <c r="E47" s="456">
        <v>1041</v>
      </c>
      <c r="F47" s="455">
        <v>890</v>
      </c>
      <c r="G47" s="457">
        <f t="shared" si="6"/>
        <v>3876</v>
      </c>
      <c r="H47" s="458">
        <f>G47/$G$10</f>
        <v>0.0010517187298189937</v>
      </c>
      <c r="I47" s="459">
        <v>896</v>
      </c>
      <c r="J47" s="455">
        <v>1014</v>
      </c>
      <c r="K47" s="456">
        <v>1450</v>
      </c>
      <c r="L47" s="455">
        <v>935</v>
      </c>
      <c r="M47" s="457">
        <f>SUM(I47:L47)</f>
        <v>4295</v>
      </c>
      <c r="N47" s="460">
        <f>IF(ISERROR(G47/M47-1),"         /0",(G47/M47-1))</f>
        <v>-0.09755529685681019</v>
      </c>
      <c r="O47" s="454">
        <v>2011</v>
      </c>
      <c r="P47" s="455">
        <v>2392</v>
      </c>
      <c r="Q47" s="456">
        <v>1650</v>
      </c>
      <c r="R47" s="455">
        <v>1521</v>
      </c>
      <c r="S47" s="457">
        <f>SUM(O47:R47)</f>
        <v>7574</v>
      </c>
      <c r="T47" s="458">
        <f>S47/$S$10</f>
        <v>0.0009320747166057221</v>
      </c>
      <c r="U47" s="459">
        <v>2017</v>
      </c>
      <c r="V47" s="455">
        <v>2311</v>
      </c>
      <c r="W47" s="456">
        <v>2072</v>
      </c>
      <c r="X47" s="455">
        <v>1719</v>
      </c>
      <c r="Y47" s="457">
        <f>SUM(U47:X47)</f>
        <v>8119</v>
      </c>
      <c r="Z47" s="461">
        <f>IF(ISERROR(S47/Y47-1),"         /0",IF(S47/Y47&gt;5,"  *  ",(S47/Y47-1)))</f>
        <v>-0.06712649341051857</v>
      </c>
    </row>
    <row r="48" spans="1:26" ht="21" customHeight="1">
      <c r="A48" s="748" t="s">
        <v>501</v>
      </c>
      <c r="B48" s="453" t="s">
        <v>502</v>
      </c>
      <c r="C48" s="454">
        <v>1635</v>
      </c>
      <c r="D48" s="455">
        <v>1569</v>
      </c>
      <c r="E48" s="456">
        <v>93</v>
      </c>
      <c r="F48" s="455">
        <v>484</v>
      </c>
      <c r="G48" s="457">
        <f t="shared" si="6"/>
        <v>3781</v>
      </c>
      <c r="H48" s="458">
        <f>G48/$G$10</f>
        <v>0.001025941309970489</v>
      </c>
      <c r="I48" s="459">
        <v>1681</v>
      </c>
      <c r="J48" s="455">
        <v>1623</v>
      </c>
      <c r="K48" s="456">
        <v>152</v>
      </c>
      <c r="L48" s="455">
        <v>178</v>
      </c>
      <c r="M48" s="457">
        <f>SUM(I48:L48)</f>
        <v>3634</v>
      </c>
      <c r="N48" s="460">
        <f>IF(ISERROR(G48/M48-1),"         /0",(G48/M48-1))</f>
        <v>0.040451293340671546</v>
      </c>
      <c r="O48" s="454">
        <v>3575</v>
      </c>
      <c r="P48" s="455">
        <v>3646</v>
      </c>
      <c r="Q48" s="456">
        <v>177</v>
      </c>
      <c r="R48" s="455">
        <v>594</v>
      </c>
      <c r="S48" s="457">
        <f>SUM(O48:R48)</f>
        <v>7992</v>
      </c>
      <c r="T48" s="458">
        <f>S48/$S$10</f>
        <v>0.0009835148052697294</v>
      </c>
      <c r="U48" s="459">
        <v>3496</v>
      </c>
      <c r="V48" s="455">
        <v>3589</v>
      </c>
      <c r="W48" s="456">
        <v>252</v>
      </c>
      <c r="X48" s="455">
        <v>324</v>
      </c>
      <c r="Y48" s="457">
        <f>SUM(U48:X48)</f>
        <v>7661</v>
      </c>
      <c r="Z48" s="461">
        <f>IF(ISERROR(S48/Y48-1),"         /0",IF(S48/Y48&gt;5,"  *  ",(S48/Y48-1)))</f>
        <v>0.04320584780054815</v>
      </c>
    </row>
    <row r="49" spans="1:26" ht="21" customHeight="1">
      <c r="A49" s="748" t="s">
        <v>503</v>
      </c>
      <c r="B49" s="453" t="s">
        <v>504</v>
      </c>
      <c r="C49" s="454">
        <v>0</v>
      </c>
      <c r="D49" s="455">
        <v>0</v>
      </c>
      <c r="E49" s="456">
        <v>1745</v>
      </c>
      <c r="F49" s="455">
        <v>1736</v>
      </c>
      <c r="G49" s="457">
        <f t="shared" si="6"/>
        <v>3481</v>
      </c>
      <c r="H49" s="458">
        <f>G49/$G$10</f>
        <v>0.0009445389315015266</v>
      </c>
      <c r="I49" s="459"/>
      <c r="J49" s="455"/>
      <c r="K49" s="456">
        <v>1721</v>
      </c>
      <c r="L49" s="455">
        <v>1700</v>
      </c>
      <c r="M49" s="457">
        <f>SUM(I49:L49)</f>
        <v>3421</v>
      </c>
      <c r="N49" s="460">
        <f>IF(ISERROR(G49/M49-1),"         /0",(G49/M49-1))</f>
        <v>0.01753873136509787</v>
      </c>
      <c r="O49" s="454"/>
      <c r="P49" s="455"/>
      <c r="Q49" s="456">
        <v>3583</v>
      </c>
      <c r="R49" s="455">
        <v>3556</v>
      </c>
      <c r="S49" s="457">
        <f>SUM(O49:R49)</f>
        <v>7139</v>
      </c>
      <c r="T49" s="458">
        <f>S49/$S$10</f>
        <v>0.0008785425669194943</v>
      </c>
      <c r="U49" s="459"/>
      <c r="V49" s="455"/>
      <c r="W49" s="456">
        <v>3598</v>
      </c>
      <c r="X49" s="455">
        <v>3519</v>
      </c>
      <c r="Y49" s="457">
        <f>SUM(U49:X49)</f>
        <v>7117</v>
      </c>
      <c r="Z49" s="461">
        <f>IF(ISERROR(S49/Y49-1),"         /0",IF(S49/Y49&gt;5,"  *  ",(S49/Y49-1)))</f>
        <v>0.0030911901081915882</v>
      </c>
    </row>
    <row r="50" spans="1:26" ht="21" customHeight="1">
      <c r="A50" s="748" t="s">
        <v>505</v>
      </c>
      <c r="B50" s="453" t="s">
        <v>506</v>
      </c>
      <c r="C50" s="454">
        <v>966</v>
      </c>
      <c r="D50" s="455">
        <v>900</v>
      </c>
      <c r="E50" s="456">
        <v>193</v>
      </c>
      <c r="F50" s="455">
        <v>702</v>
      </c>
      <c r="G50" s="457">
        <f t="shared" si="6"/>
        <v>2761</v>
      </c>
      <c r="H50" s="458">
        <f aca="true" t="shared" si="16" ref="H50:H62">G50/$G$10</f>
        <v>0.000749173223176017</v>
      </c>
      <c r="I50" s="459">
        <v>862</v>
      </c>
      <c r="J50" s="455">
        <v>855</v>
      </c>
      <c r="K50" s="456">
        <v>37</v>
      </c>
      <c r="L50" s="455">
        <v>89</v>
      </c>
      <c r="M50" s="457">
        <f aca="true" t="shared" si="17" ref="M50:M62">SUM(I50:L50)</f>
        <v>1843</v>
      </c>
      <c r="N50" s="460">
        <f aca="true" t="shared" si="18" ref="N50:N62">IF(ISERROR(G50/M50-1),"         /0",(G50/M50-1))</f>
        <v>0.4981009224091155</v>
      </c>
      <c r="O50" s="454">
        <v>2065</v>
      </c>
      <c r="P50" s="455">
        <v>1959</v>
      </c>
      <c r="Q50" s="456">
        <v>239</v>
      </c>
      <c r="R50" s="455">
        <v>741</v>
      </c>
      <c r="S50" s="457">
        <f aca="true" t="shared" si="19" ref="S50:S62">SUM(O50:R50)</f>
        <v>5004</v>
      </c>
      <c r="T50" s="458">
        <f aca="true" t="shared" si="20" ref="T50:T62">S50/$S$10</f>
        <v>0.000615804315011227</v>
      </c>
      <c r="U50" s="459">
        <v>1907</v>
      </c>
      <c r="V50" s="455">
        <v>1847</v>
      </c>
      <c r="W50" s="456">
        <v>64</v>
      </c>
      <c r="X50" s="455">
        <v>117</v>
      </c>
      <c r="Y50" s="457">
        <f aca="true" t="shared" si="21" ref="Y50:Y62">SUM(U50:X50)</f>
        <v>3935</v>
      </c>
      <c r="Z50" s="461">
        <f aca="true" t="shared" si="22" ref="Z50:Z62">IF(ISERROR(S50/Y50-1),"         /0",IF(S50/Y50&gt;5,"  *  ",(S50/Y50-1)))</f>
        <v>0.2716645489199492</v>
      </c>
    </row>
    <row r="51" spans="1:26" ht="21" customHeight="1">
      <c r="A51" s="748" t="s">
        <v>507</v>
      </c>
      <c r="B51" s="453" t="s">
        <v>508</v>
      </c>
      <c r="C51" s="454">
        <v>499</v>
      </c>
      <c r="D51" s="455">
        <v>467</v>
      </c>
      <c r="E51" s="456">
        <v>987</v>
      </c>
      <c r="F51" s="455">
        <v>729</v>
      </c>
      <c r="G51" s="457">
        <f t="shared" si="6"/>
        <v>2682</v>
      </c>
      <c r="H51" s="458">
        <f t="shared" si="16"/>
        <v>0.0007277372635125234</v>
      </c>
      <c r="I51" s="459">
        <v>471</v>
      </c>
      <c r="J51" s="455">
        <v>457</v>
      </c>
      <c r="K51" s="456">
        <v>606</v>
      </c>
      <c r="L51" s="455">
        <v>548</v>
      </c>
      <c r="M51" s="457">
        <f t="shared" si="17"/>
        <v>2082</v>
      </c>
      <c r="N51" s="460">
        <f t="shared" si="18"/>
        <v>0.28818443804034577</v>
      </c>
      <c r="O51" s="454">
        <v>937</v>
      </c>
      <c r="P51" s="455">
        <v>873</v>
      </c>
      <c r="Q51" s="456">
        <v>1742</v>
      </c>
      <c r="R51" s="455">
        <v>1436</v>
      </c>
      <c r="S51" s="457">
        <f t="shared" si="19"/>
        <v>4988</v>
      </c>
      <c r="T51" s="458">
        <f t="shared" si="20"/>
        <v>0.0006138353164020783</v>
      </c>
      <c r="U51" s="459">
        <v>851</v>
      </c>
      <c r="V51" s="455">
        <v>817</v>
      </c>
      <c r="W51" s="456">
        <v>1500</v>
      </c>
      <c r="X51" s="455">
        <v>1298</v>
      </c>
      <c r="Y51" s="457">
        <f t="shared" si="21"/>
        <v>4466</v>
      </c>
      <c r="Z51" s="461">
        <f t="shared" si="22"/>
        <v>0.11688311688311681</v>
      </c>
    </row>
    <row r="52" spans="1:26" ht="21" customHeight="1">
      <c r="A52" s="748" t="s">
        <v>509</v>
      </c>
      <c r="B52" s="453" t="s">
        <v>509</v>
      </c>
      <c r="C52" s="454">
        <v>1198</v>
      </c>
      <c r="D52" s="455">
        <v>1199</v>
      </c>
      <c r="E52" s="456">
        <v>58</v>
      </c>
      <c r="F52" s="455">
        <v>58</v>
      </c>
      <c r="G52" s="457">
        <f t="shared" si="6"/>
        <v>2513</v>
      </c>
      <c r="H52" s="458">
        <f t="shared" si="16"/>
        <v>0.0006818805903083413</v>
      </c>
      <c r="I52" s="459">
        <v>1318</v>
      </c>
      <c r="J52" s="455">
        <v>1293</v>
      </c>
      <c r="K52" s="456">
        <v>36</v>
      </c>
      <c r="L52" s="455">
        <v>38</v>
      </c>
      <c r="M52" s="457">
        <f t="shared" si="17"/>
        <v>2685</v>
      </c>
      <c r="N52" s="460">
        <f t="shared" si="18"/>
        <v>-0.0640595903165736</v>
      </c>
      <c r="O52" s="454">
        <v>2377</v>
      </c>
      <c r="P52" s="455">
        <v>2229</v>
      </c>
      <c r="Q52" s="456">
        <v>94</v>
      </c>
      <c r="R52" s="455">
        <v>92</v>
      </c>
      <c r="S52" s="457">
        <f t="shared" si="19"/>
        <v>4792</v>
      </c>
      <c r="T52" s="458">
        <f t="shared" si="20"/>
        <v>0.0005897150834400079</v>
      </c>
      <c r="U52" s="459">
        <v>2675</v>
      </c>
      <c r="V52" s="455">
        <v>2533</v>
      </c>
      <c r="W52" s="456">
        <v>66</v>
      </c>
      <c r="X52" s="455">
        <v>66</v>
      </c>
      <c r="Y52" s="457">
        <f t="shared" si="21"/>
        <v>5340</v>
      </c>
      <c r="Z52" s="461">
        <f t="shared" si="22"/>
        <v>-0.102621722846442</v>
      </c>
    </row>
    <row r="53" spans="1:26" ht="21" customHeight="1">
      <c r="A53" s="748" t="s">
        <v>510</v>
      </c>
      <c r="B53" s="453" t="s">
        <v>511</v>
      </c>
      <c r="C53" s="454">
        <v>1065</v>
      </c>
      <c r="D53" s="455">
        <v>1136</v>
      </c>
      <c r="E53" s="456">
        <v>99</v>
      </c>
      <c r="F53" s="455">
        <v>109</v>
      </c>
      <c r="G53" s="457">
        <f t="shared" si="6"/>
        <v>2409</v>
      </c>
      <c r="H53" s="458">
        <f t="shared" si="16"/>
        <v>0.0006536610991057677</v>
      </c>
      <c r="I53" s="459">
        <v>1346</v>
      </c>
      <c r="J53" s="455">
        <v>1440</v>
      </c>
      <c r="K53" s="456">
        <v>116</v>
      </c>
      <c r="L53" s="455">
        <v>129</v>
      </c>
      <c r="M53" s="457">
        <f t="shared" si="17"/>
        <v>3031</v>
      </c>
      <c r="N53" s="460">
        <f t="shared" si="18"/>
        <v>-0.20521280105575712</v>
      </c>
      <c r="O53" s="454">
        <v>2461</v>
      </c>
      <c r="P53" s="455">
        <v>2308</v>
      </c>
      <c r="Q53" s="456">
        <v>287</v>
      </c>
      <c r="R53" s="455">
        <v>220</v>
      </c>
      <c r="S53" s="457">
        <f t="shared" si="19"/>
        <v>5276</v>
      </c>
      <c r="T53" s="458">
        <f t="shared" si="20"/>
        <v>0.0006492772913667533</v>
      </c>
      <c r="U53" s="459">
        <v>3056</v>
      </c>
      <c r="V53" s="455">
        <v>2810</v>
      </c>
      <c r="W53" s="456">
        <v>298</v>
      </c>
      <c r="X53" s="455">
        <v>236</v>
      </c>
      <c r="Y53" s="457">
        <f t="shared" si="21"/>
        <v>6400</v>
      </c>
      <c r="Z53" s="461">
        <f t="shared" si="22"/>
        <v>-0.17562500000000003</v>
      </c>
    </row>
    <row r="54" spans="1:26" ht="21" customHeight="1">
      <c r="A54" s="748" t="s">
        <v>512</v>
      </c>
      <c r="B54" s="453" t="s">
        <v>513</v>
      </c>
      <c r="C54" s="454">
        <v>948</v>
      </c>
      <c r="D54" s="455">
        <v>1040</v>
      </c>
      <c r="E54" s="456">
        <v>19</v>
      </c>
      <c r="F54" s="455">
        <v>19</v>
      </c>
      <c r="G54" s="457">
        <f t="shared" si="6"/>
        <v>2026</v>
      </c>
      <c r="H54" s="458">
        <f t="shared" si="16"/>
        <v>0.0005497373959270592</v>
      </c>
      <c r="I54" s="459">
        <v>701</v>
      </c>
      <c r="J54" s="455">
        <v>783</v>
      </c>
      <c r="K54" s="456">
        <v>16</v>
      </c>
      <c r="L54" s="455">
        <v>3</v>
      </c>
      <c r="M54" s="457">
        <f t="shared" si="17"/>
        <v>1503</v>
      </c>
      <c r="N54" s="460">
        <f t="shared" si="18"/>
        <v>0.3479707252162343</v>
      </c>
      <c r="O54" s="454">
        <v>2087</v>
      </c>
      <c r="P54" s="455">
        <v>2294</v>
      </c>
      <c r="Q54" s="456">
        <v>33</v>
      </c>
      <c r="R54" s="455">
        <v>34</v>
      </c>
      <c r="S54" s="457">
        <f t="shared" si="19"/>
        <v>4448</v>
      </c>
      <c r="T54" s="458">
        <f t="shared" si="20"/>
        <v>0.0005473816133433129</v>
      </c>
      <c r="U54" s="459">
        <v>1692</v>
      </c>
      <c r="V54" s="455">
        <v>1772</v>
      </c>
      <c r="W54" s="456">
        <v>16</v>
      </c>
      <c r="X54" s="455">
        <v>3</v>
      </c>
      <c r="Y54" s="457">
        <f t="shared" si="21"/>
        <v>3483</v>
      </c>
      <c r="Z54" s="461">
        <f t="shared" si="22"/>
        <v>0.2770600057421764</v>
      </c>
    </row>
    <row r="55" spans="1:26" ht="21" customHeight="1">
      <c r="A55" s="748" t="s">
        <v>514</v>
      </c>
      <c r="B55" s="453" t="s">
        <v>515</v>
      </c>
      <c r="C55" s="454">
        <v>996</v>
      </c>
      <c r="D55" s="455">
        <v>936</v>
      </c>
      <c r="E55" s="456">
        <v>2</v>
      </c>
      <c r="F55" s="455">
        <v>0</v>
      </c>
      <c r="G55" s="457">
        <f t="shared" si="6"/>
        <v>1934</v>
      </c>
      <c r="H55" s="458">
        <f t="shared" si="16"/>
        <v>0.000524773999863244</v>
      </c>
      <c r="I55" s="459">
        <v>720</v>
      </c>
      <c r="J55" s="455">
        <v>673</v>
      </c>
      <c r="K55" s="456">
        <v>11</v>
      </c>
      <c r="L55" s="455">
        <v>14</v>
      </c>
      <c r="M55" s="457">
        <f t="shared" si="17"/>
        <v>1418</v>
      </c>
      <c r="N55" s="460">
        <f t="shared" si="18"/>
        <v>0.36389280677009883</v>
      </c>
      <c r="O55" s="454">
        <v>2359</v>
      </c>
      <c r="P55" s="455">
        <v>2041</v>
      </c>
      <c r="Q55" s="456">
        <v>10</v>
      </c>
      <c r="R55" s="455">
        <v>8</v>
      </c>
      <c r="S55" s="457">
        <f t="shared" si="19"/>
        <v>4418</v>
      </c>
      <c r="T55" s="458">
        <f t="shared" si="20"/>
        <v>0.0005436897409511592</v>
      </c>
      <c r="U55" s="459">
        <v>1758</v>
      </c>
      <c r="V55" s="455">
        <v>1432</v>
      </c>
      <c r="W55" s="456">
        <v>11</v>
      </c>
      <c r="X55" s="455">
        <v>16</v>
      </c>
      <c r="Y55" s="457">
        <f t="shared" si="21"/>
        <v>3217</v>
      </c>
      <c r="Z55" s="461">
        <f t="shared" si="22"/>
        <v>0.37332918868511045</v>
      </c>
    </row>
    <row r="56" spans="1:26" ht="21" customHeight="1">
      <c r="A56" s="748" t="s">
        <v>516</v>
      </c>
      <c r="B56" s="453" t="s">
        <v>517</v>
      </c>
      <c r="C56" s="454">
        <v>0</v>
      </c>
      <c r="D56" s="455">
        <v>0</v>
      </c>
      <c r="E56" s="456">
        <v>1030</v>
      </c>
      <c r="F56" s="455">
        <v>862</v>
      </c>
      <c r="G56" s="457">
        <f t="shared" si="6"/>
        <v>1892</v>
      </c>
      <c r="H56" s="458">
        <f t="shared" si="16"/>
        <v>0.0005133776668775893</v>
      </c>
      <c r="I56" s="459">
        <v>590</v>
      </c>
      <c r="J56" s="455">
        <v>482</v>
      </c>
      <c r="K56" s="456">
        <v>454</v>
      </c>
      <c r="L56" s="455">
        <v>518</v>
      </c>
      <c r="M56" s="457">
        <f t="shared" si="17"/>
        <v>2044</v>
      </c>
      <c r="N56" s="460">
        <f t="shared" si="18"/>
        <v>-0.07436399217221135</v>
      </c>
      <c r="O56" s="454"/>
      <c r="P56" s="455"/>
      <c r="Q56" s="456">
        <v>3764</v>
      </c>
      <c r="R56" s="455">
        <v>2382</v>
      </c>
      <c r="S56" s="457">
        <f t="shared" si="19"/>
        <v>6146</v>
      </c>
      <c r="T56" s="458">
        <f t="shared" si="20"/>
        <v>0.0007563415907392089</v>
      </c>
      <c r="U56" s="459">
        <v>1400</v>
      </c>
      <c r="V56" s="455">
        <v>993</v>
      </c>
      <c r="W56" s="456">
        <v>2437</v>
      </c>
      <c r="X56" s="455">
        <v>1506</v>
      </c>
      <c r="Y56" s="457">
        <f t="shared" si="21"/>
        <v>6336</v>
      </c>
      <c r="Z56" s="461">
        <f t="shared" si="22"/>
        <v>-0.0299873737373737</v>
      </c>
    </row>
    <row r="57" spans="1:26" ht="21" customHeight="1">
      <c r="A57" s="748" t="s">
        <v>518</v>
      </c>
      <c r="B57" s="453" t="s">
        <v>519</v>
      </c>
      <c r="C57" s="454">
        <v>0</v>
      </c>
      <c r="D57" s="455">
        <v>0</v>
      </c>
      <c r="E57" s="456">
        <v>810</v>
      </c>
      <c r="F57" s="455">
        <v>798</v>
      </c>
      <c r="G57" s="457">
        <f t="shared" si="6"/>
        <v>1608</v>
      </c>
      <c r="H57" s="458">
        <f t="shared" si="16"/>
        <v>0.00043631674859363826</v>
      </c>
      <c r="I57" s="459"/>
      <c r="J57" s="455"/>
      <c r="K57" s="456">
        <v>711</v>
      </c>
      <c r="L57" s="455">
        <v>750</v>
      </c>
      <c r="M57" s="457">
        <f t="shared" si="17"/>
        <v>1461</v>
      </c>
      <c r="N57" s="460">
        <f t="shared" si="18"/>
        <v>0.10061601642710483</v>
      </c>
      <c r="O57" s="454"/>
      <c r="P57" s="455"/>
      <c r="Q57" s="456">
        <v>1626</v>
      </c>
      <c r="R57" s="455">
        <v>1764</v>
      </c>
      <c r="S57" s="457">
        <f t="shared" si="19"/>
        <v>3390</v>
      </c>
      <c r="T57" s="458">
        <f t="shared" si="20"/>
        <v>0.0004171815803133612</v>
      </c>
      <c r="U57" s="459"/>
      <c r="V57" s="455"/>
      <c r="W57" s="456">
        <v>1578</v>
      </c>
      <c r="X57" s="455">
        <v>1785</v>
      </c>
      <c r="Y57" s="457">
        <f t="shared" si="21"/>
        <v>3363</v>
      </c>
      <c r="Z57" s="461">
        <f t="shared" si="22"/>
        <v>0.00802854594112401</v>
      </c>
    </row>
    <row r="58" spans="1:26" ht="21" customHeight="1">
      <c r="A58" s="748" t="s">
        <v>520</v>
      </c>
      <c r="B58" s="453" t="s">
        <v>520</v>
      </c>
      <c r="C58" s="454">
        <v>616</v>
      </c>
      <c r="D58" s="455">
        <v>638</v>
      </c>
      <c r="E58" s="456">
        <v>48</v>
      </c>
      <c r="F58" s="455">
        <v>129</v>
      </c>
      <c r="G58" s="457">
        <f t="shared" si="6"/>
        <v>1431</v>
      </c>
      <c r="H58" s="458">
        <f t="shared" si="16"/>
        <v>0.0003882893452969504</v>
      </c>
      <c r="I58" s="459">
        <v>722</v>
      </c>
      <c r="J58" s="455">
        <v>703</v>
      </c>
      <c r="K58" s="456">
        <v>48</v>
      </c>
      <c r="L58" s="455">
        <v>21</v>
      </c>
      <c r="M58" s="457">
        <f t="shared" si="17"/>
        <v>1494</v>
      </c>
      <c r="N58" s="460">
        <f t="shared" si="18"/>
        <v>-0.04216867469879515</v>
      </c>
      <c r="O58" s="454">
        <v>1481</v>
      </c>
      <c r="P58" s="455">
        <v>1519</v>
      </c>
      <c r="Q58" s="456">
        <v>103</v>
      </c>
      <c r="R58" s="455">
        <v>142</v>
      </c>
      <c r="S58" s="457">
        <f t="shared" si="19"/>
        <v>3245</v>
      </c>
      <c r="T58" s="458">
        <f t="shared" si="20"/>
        <v>0.00039933753041795195</v>
      </c>
      <c r="U58" s="459">
        <v>1486</v>
      </c>
      <c r="V58" s="455">
        <v>1644</v>
      </c>
      <c r="W58" s="456">
        <v>109</v>
      </c>
      <c r="X58" s="455">
        <v>47</v>
      </c>
      <c r="Y58" s="457">
        <f t="shared" si="21"/>
        <v>3286</v>
      </c>
      <c r="Z58" s="461">
        <f t="shared" si="22"/>
        <v>-0.012477175897747994</v>
      </c>
    </row>
    <row r="59" spans="1:26" ht="21" customHeight="1">
      <c r="A59" s="748" t="s">
        <v>521</v>
      </c>
      <c r="B59" s="453" t="s">
        <v>522</v>
      </c>
      <c r="C59" s="454">
        <v>0</v>
      </c>
      <c r="D59" s="455">
        <v>0</v>
      </c>
      <c r="E59" s="456">
        <v>662</v>
      </c>
      <c r="F59" s="455">
        <v>590</v>
      </c>
      <c r="G59" s="457">
        <f t="shared" si="6"/>
        <v>1252</v>
      </c>
      <c r="H59" s="458">
        <f t="shared" si="16"/>
        <v>0.0003397192594771362</v>
      </c>
      <c r="I59" s="459"/>
      <c r="J59" s="455"/>
      <c r="K59" s="456">
        <v>559</v>
      </c>
      <c r="L59" s="455">
        <v>550</v>
      </c>
      <c r="M59" s="457">
        <f t="shared" si="17"/>
        <v>1109</v>
      </c>
      <c r="N59" s="460">
        <f t="shared" si="18"/>
        <v>0.12894499549143368</v>
      </c>
      <c r="O59" s="454"/>
      <c r="P59" s="455"/>
      <c r="Q59" s="456">
        <v>1120</v>
      </c>
      <c r="R59" s="455">
        <v>1106</v>
      </c>
      <c r="S59" s="457">
        <f t="shared" si="19"/>
        <v>2226</v>
      </c>
      <c r="T59" s="458">
        <f t="shared" si="20"/>
        <v>0.0002739369314978</v>
      </c>
      <c r="U59" s="459"/>
      <c r="V59" s="455"/>
      <c r="W59" s="456">
        <v>1025</v>
      </c>
      <c r="X59" s="455">
        <v>1080</v>
      </c>
      <c r="Y59" s="457">
        <f t="shared" si="21"/>
        <v>2105</v>
      </c>
      <c r="Z59" s="461">
        <f t="shared" si="22"/>
        <v>0.05748218527315907</v>
      </c>
    </row>
    <row r="60" spans="1:26" ht="21" customHeight="1">
      <c r="A60" s="748" t="s">
        <v>523</v>
      </c>
      <c r="B60" s="453" t="s">
        <v>524</v>
      </c>
      <c r="C60" s="454">
        <v>452</v>
      </c>
      <c r="D60" s="455">
        <v>634</v>
      </c>
      <c r="E60" s="456">
        <v>51</v>
      </c>
      <c r="F60" s="455">
        <v>63</v>
      </c>
      <c r="G60" s="457">
        <f t="shared" si="6"/>
        <v>1200</v>
      </c>
      <c r="H60" s="458">
        <f t="shared" si="16"/>
        <v>0.00032560951387584946</v>
      </c>
      <c r="I60" s="459">
        <v>445</v>
      </c>
      <c r="J60" s="455">
        <v>595</v>
      </c>
      <c r="K60" s="456">
        <v>75</v>
      </c>
      <c r="L60" s="455">
        <v>98</v>
      </c>
      <c r="M60" s="457">
        <f t="shared" si="17"/>
        <v>1213</v>
      </c>
      <c r="N60" s="460">
        <f t="shared" si="18"/>
        <v>-0.010717230008243983</v>
      </c>
      <c r="O60" s="454">
        <v>873</v>
      </c>
      <c r="P60" s="455">
        <v>1119</v>
      </c>
      <c r="Q60" s="456">
        <v>144</v>
      </c>
      <c r="R60" s="455">
        <v>163</v>
      </c>
      <c r="S60" s="457">
        <f t="shared" si="19"/>
        <v>2299</v>
      </c>
      <c r="T60" s="458">
        <f t="shared" si="20"/>
        <v>0.00028292048765204053</v>
      </c>
      <c r="U60" s="459">
        <v>912</v>
      </c>
      <c r="V60" s="455">
        <v>1085</v>
      </c>
      <c r="W60" s="456">
        <v>225</v>
      </c>
      <c r="X60" s="455">
        <v>332</v>
      </c>
      <c r="Y60" s="457">
        <f t="shared" si="21"/>
        <v>2554</v>
      </c>
      <c r="Z60" s="461">
        <f t="shared" si="22"/>
        <v>-0.09984338292873918</v>
      </c>
    </row>
    <row r="61" spans="1:26" ht="21" customHeight="1">
      <c r="A61" s="748" t="s">
        <v>525</v>
      </c>
      <c r="B61" s="453" t="s">
        <v>526</v>
      </c>
      <c r="C61" s="454">
        <v>0</v>
      </c>
      <c r="D61" s="455">
        <v>0</v>
      </c>
      <c r="E61" s="456">
        <v>599</v>
      </c>
      <c r="F61" s="455">
        <v>583</v>
      </c>
      <c r="G61" s="457">
        <f t="shared" si="6"/>
        <v>1182</v>
      </c>
      <c r="H61" s="458">
        <f t="shared" si="16"/>
        <v>0.0003207253711677117</v>
      </c>
      <c r="I61" s="459"/>
      <c r="J61" s="455"/>
      <c r="K61" s="456">
        <v>575</v>
      </c>
      <c r="L61" s="455">
        <v>473</v>
      </c>
      <c r="M61" s="457">
        <f t="shared" si="17"/>
        <v>1048</v>
      </c>
      <c r="N61" s="460">
        <f t="shared" si="18"/>
        <v>0.12786259541984735</v>
      </c>
      <c r="O61" s="454"/>
      <c r="P61" s="455"/>
      <c r="Q61" s="456">
        <v>1325</v>
      </c>
      <c r="R61" s="455">
        <v>1180</v>
      </c>
      <c r="S61" s="457">
        <f t="shared" si="19"/>
        <v>2505</v>
      </c>
      <c r="T61" s="458">
        <f t="shared" si="20"/>
        <v>0.00030827134474482887</v>
      </c>
      <c r="U61" s="459"/>
      <c r="V61" s="455"/>
      <c r="W61" s="456">
        <v>1228</v>
      </c>
      <c r="X61" s="455">
        <v>1060</v>
      </c>
      <c r="Y61" s="457">
        <f t="shared" si="21"/>
        <v>2288</v>
      </c>
      <c r="Z61" s="461">
        <f t="shared" si="22"/>
        <v>0.09484265734265729</v>
      </c>
    </row>
    <row r="62" spans="1:26" ht="21" customHeight="1">
      <c r="A62" s="748" t="s">
        <v>527</v>
      </c>
      <c r="B62" s="453" t="s">
        <v>527</v>
      </c>
      <c r="C62" s="454">
        <v>522</v>
      </c>
      <c r="D62" s="455">
        <v>447</v>
      </c>
      <c r="E62" s="456">
        <v>93</v>
      </c>
      <c r="F62" s="455">
        <v>80</v>
      </c>
      <c r="G62" s="457">
        <f t="shared" si="6"/>
        <v>1142</v>
      </c>
      <c r="H62" s="458">
        <f t="shared" si="16"/>
        <v>0.0003098717207051834</v>
      </c>
      <c r="I62" s="459">
        <v>427</v>
      </c>
      <c r="J62" s="455">
        <v>377</v>
      </c>
      <c r="K62" s="456">
        <v>446</v>
      </c>
      <c r="L62" s="455">
        <v>398</v>
      </c>
      <c r="M62" s="457">
        <f t="shared" si="17"/>
        <v>1648</v>
      </c>
      <c r="N62" s="460">
        <f t="shared" si="18"/>
        <v>-0.30703883495145634</v>
      </c>
      <c r="O62" s="454">
        <v>1241</v>
      </c>
      <c r="P62" s="455">
        <v>975</v>
      </c>
      <c r="Q62" s="456">
        <v>162</v>
      </c>
      <c r="R62" s="455">
        <v>151</v>
      </c>
      <c r="S62" s="457">
        <f t="shared" si="19"/>
        <v>2529</v>
      </c>
      <c r="T62" s="458">
        <f t="shared" si="20"/>
        <v>0.00031122484265855174</v>
      </c>
      <c r="U62" s="459">
        <v>1003</v>
      </c>
      <c r="V62" s="455">
        <v>875</v>
      </c>
      <c r="W62" s="456">
        <v>924</v>
      </c>
      <c r="X62" s="455">
        <v>815</v>
      </c>
      <c r="Y62" s="457">
        <f t="shared" si="21"/>
        <v>3617</v>
      </c>
      <c r="Z62" s="461">
        <f t="shared" si="22"/>
        <v>-0.30080176942217307</v>
      </c>
    </row>
    <row r="63" spans="1:26" ht="21" customHeight="1">
      <c r="A63" s="748" t="s">
        <v>528</v>
      </c>
      <c r="B63" s="453" t="s">
        <v>528</v>
      </c>
      <c r="C63" s="454">
        <v>0</v>
      </c>
      <c r="D63" s="455">
        <v>0</v>
      </c>
      <c r="E63" s="456">
        <v>404</v>
      </c>
      <c r="F63" s="455">
        <v>430</v>
      </c>
      <c r="G63" s="457">
        <f t="shared" si="6"/>
        <v>834</v>
      </c>
      <c r="H63" s="458">
        <f>G63/$G$10</f>
        <v>0.00022629861214371535</v>
      </c>
      <c r="I63" s="459"/>
      <c r="J63" s="455"/>
      <c r="K63" s="456">
        <v>564</v>
      </c>
      <c r="L63" s="455">
        <v>533</v>
      </c>
      <c r="M63" s="457">
        <f>SUM(I63:L63)</f>
        <v>1097</v>
      </c>
      <c r="N63" s="460">
        <f>IF(ISERROR(G63/M63-1),"         /0",(G63/M63-1))</f>
        <v>-0.23974475843208753</v>
      </c>
      <c r="O63" s="454"/>
      <c r="P63" s="455"/>
      <c r="Q63" s="456">
        <v>775</v>
      </c>
      <c r="R63" s="455">
        <v>813</v>
      </c>
      <c r="S63" s="457">
        <f>SUM(O63:R63)</f>
        <v>1588</v>
      </c>
      <c r="T63" s="458">
        <f>S63/$S$10</f>
        <v>0.00019542311195799928</v>
      </c>
      <c r="U63" s="459"/>
      <c r="V63" s="455"/>
      <c r="W63" s="456">
        <v>1161</v>
      </c>
      <c r="X63" s="455">
        <v>1089</v>
      </c>
      <c r="Y63" s="457">
        <f>SUM(U63:X63)</f>
        <v>2250</v>
      </c>
      <c r="Z63" s="461">
        <f>IF(ISERROR(S63/Y63-1),"         /0",IF(S63/Y63&gt;5,"  *  ",(S63/Y63-1)))</f>
        <v>-0.2942222222222223</v>
      </c>
    </row>
    <row r="64" spans="1:26" ht="21" customHeight="1">
      <c r="A64" s="748" t="s">
        <v>529</v>
      </c>
      <c r="B64" s="453" t="s">
        <v>529</v>
      </c>
      <c r="C64" s="454">
        <v>0</v>
      </c>
      <c r="D64" s="455">
        <v>0</v>
      </c>
      <c r="E64" s="456">
        <v>399</v>
      </c>
      <c r="F64" s="455">
        <v>405</v>
      </c>
      <c r="G64" s="457">
        <f t="shared" si="6"/>
        <v>804</v>
      </c>
      <c r="H64" s="458">
        <f>G64/$G$10</f>
        <v>0.00021815837429681913</v>
      </c>
      <c r="I64" s="459"/>
      <c r="J64" s="455"/>
      <c r="K64" s="456">
        <v>411</v>
      </c>
      <c r="L64" s="455">
        <v>438</v>
      </c>
      <c r="M64" s="457">
        <f>SUM(I64:L64)</f>
        <v>849</v>
      </c>
      <c r="N64" s="460">
        <f>IF(ISERROR(G64/M64-1),"         /0",(G64/M64-1))</f>
        <v>-0.05300353356890464</v>
      </c>
      <c r="O64" s="454"/>
      <c r="P64" s="455"/>
      <c r="Q64" s="456">
        <v>1040</v>
      </c>
      <c r="R64" s="455">
        <v>946</v>
      </c>
      <c r="S64" s="457">
        <f>SUM(O64:R64)</f>
        <v>1986</v>
      </c>
      <c r="T64" s="458">
        <f>S64/$S$10</f>
        <v>0.0002444019523605709</v>
      </c>
      <c r="U64" s="459"/>
      <c r="V64" s="455"/>
      <c r="W64" s="456">
        <v>1013</v>
      </c>
      <c r="X64" s="455">
        <v>972</v>
      </c>
      <c r="Y64" s="457">
        <f>SUM(U64:X64)</f>
        <v>1985</v>
      </c>
      <c r="Z64" s="461">
        <f>IF(ISERROR(S64/Y64-1),"         /0",IF(S64/Y64&gt;5,"  *  ",(S64/Y64-1)))</f>
        <v>0.0005037783375314575</v>
      </c>
    </row>
    <row r="65" spans="1:26" ht="21" customHeight="1" thickBot="1">
      <c r="A65" s="749" t="s">
        <v>48</v>
      </c>
      <c r="B65" s="462" t="s">
        <v>48</v>
      </c>
      <c r="C65" s="463">
        <v>1019</v>
      </c>
      <c r="D65" s="464">
        <v>980</v>
      </c>
      <c r="E65" s="465">
        <v>5250</v>
      </c>
      <c r="F65" s="464">
        <v>5658</v>
      </c>
      <c r="G65" s="466">
        <f t="shared" si="6"/>
        <v>12907</v>
      </c>
      <c r="H65" s="467">
        <f>G65/$G$10</f>
        <v>0.003502201662996324</v>
      </c>
      <c r="I65" s="468">
        <v>1214</v>
      </c>
      <c r="J65" s="464">
        <v>1239</v>
      </c>
      <c r="K65" s="465">
        <v>5326</v>
      </c>
      <c r="L65" s="464">
        <v>6051</v>
      </c>
      <c r="M65" s="466">
        <f>SUM(I65:L65)</f>
        <v>13830</v>
      </c>
      <c r="N65" s="469">
        <f>IF(ISERROR(G65/M65-1),"         /0",(G65/M65-1))</f>
        <v>-0.06673897324656541</v>
      </c>
      <c r="O65" s="463">
        <v>2386</v>
      </c>
      <c r="P65" s="464">
        <v>2183</v>
      </c>
      <c r="Q65" s="465">
        <v>12088</v>
      </c>
      <c r="R65" s="464">
        <v>12329</v>
      </c>
      <c r="S65" s="466">
        <f>SUM(O65:R65)</f>
        <v>28986</v>
      </c>
      <c r="T65" s="467">
        <f>S65/$S$10</f>
        <v>0.003567087105298846</v>
      </c>
      <c r="U65" s="468">
        <v>2656</v>
      </c>
      <c r="V65" s="464">
        <v>2452</v>
      </c>
      <c r="W65" s="465">
        <v>11305</v>
      </c>
      <c r="X65" s="464">
        <v>11815</v>
      </c>
      <c r="Y65" s="466">
        <f>SUM(U65:X65)</f>
        <v>28228</v>
      </c>
      <c r="Z65" s="470">
        <f>IF(ISERROR(S65/Y65-1),"         /0",IF(S65/Y65&gt;5,"  *  ",(S65/Y65-1)))</f>
        <v>0.0268527702989938</v>
      </c>
    </row>
    <row r="66" spans="1:2" ht="9" customHeight="1" thickTop="1">
      <c r="A66" s="24"/>
      <c r="B66" s="24"/>
    </row>
    <row r="67" spans="1:2" ht="15">
      <c r="A67" s="24" t="s">
        <v>132</v>
      </c>
      <c r="B67" s="24"/>
    </row>
  </sheetData>
  <sheetProtection/>
  <mergeCells count="27">
    <mergeCell ref="Y1:Z1"/>
    <mergeCell ref="A4:Z4"/>
    <mergeCell ref="A5:Z5"/>
    <mergeCell ref="A6:A9"/>
    <mergeCell ref="C6:N6"/>
    <mergeCell ref="O6:Z6"/>
    <mergeCell ref="C7:G7"/>
    <mergeCell ref="H7:H9"/>
    <mergeCell ref="I7:M7"/>
    <mergeCell ref="N7:N9"/>
    <mergeCell ref="Y8:Y9"/>
    <mergeCell ref="O7:S7"/>
    <mergeCell ref="T7:T9"/>
    <mergeCell ref="U7:Y7"/>
    <mergeCell ref="Z7:Z9"/>
    <mergeCell ref="C8:D8"/>
    <mergeCell ref="E8:F8"/>
    <mergeCell ref="G8:G9"/>
    <mergeCell ref="I8:J8"/>
    <mergeCell ref="K8:L8"/>
    <mergeCell ref="B6:B9"/>
    <mergeCell ref="O8:P8"/>
    <mergeCell ref="Q8:R8"/>
    <mergeCell ref="S8:S9"/>
    <mergeCell ref="U8:V8"/>
    <mergeCell ref="W8:X8"/>
    <mergeCell ref="M8:M9"/>
  </mergeCells>
  <conditionalFormatting sqref="Z4 N4 N6 Z6 Z66:Z65536 N66:N65536">
    <cfRule type="cellIs" priority="7" dxfId="103" operator="lessThan" stopIfTrue="1">
      <formula>0</formula>
    </cfRule>
  </conditionalFormatting>
  <conditionalFormatting sqref="N10:N65 Z10:Z65">
    <cfRule type="cellIs" priority="8" dxfId="103" operator="lessThan" stopIfTrue="1">
      <formula>0</formula>
    </cfRule>
    <cfRule type="cellIs" priority="9" dxfId="105" operator="greaterThanOrEqual" stopIfTrue="1">
      <formula>0</formula>
    </cfRule>
  </conditionalFormatting>
  <conditionalFormatting sqref="H7:H9">
    <cfRule type="cellIs" priority="4" dxfId="103" operator="lessThan" stopIfTrue="1">
      <formula>0</formula>
    </cfRule>
  </conditionalFormatting>
  <conditionalFormatting sqref="N7:N9">
    <cfRule type="cellIs" priority="3" dxfId="103" operator="lessThan" stopIfTrue="1">
      <formula>0</formula>
    </cfRule>
  </conditionalFormatting>
  <conditionalFormatting sqref="T7:T9">
    <cfRule type="cellIs" priority="2" dxfId="103" operator="lessThan" stopIfTrue="1">
      <formula>0</formula>
    </cfRule>
  </conditionalFormatting>
  <conditionalFormatting sqref="Z7:Z9">
    <cfRule type="cellIs" priority="1" dxfId="103" operator="lessThan" stopIfTrue="1">
      <formula>0</formula>
    </cfRule>
  </conditionalFormatting>
  <hyperlinks>
    <hyperlink ref="Y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55"/>
  <sheetViews>
    <sheetView showGridLines="0" zoomScale="80" zoomScaleNormal="80" zoomScalePageLayoutView="0" workbookViewId="0" topLeftCell="A1">
      <selection activeCell="U11" sqref="U11:X53"/>
    </sheetView>
  </sheetViews>
  <sheetFormatPr defaultColWidth="8.00390625" defaultRowHeight="15"/>
  <cols>
    <col min="1" max="1" width="30.28125" style="23" customWidth="1"/>
    <col min="2" max="2" width="40.421875" style="23" bestFit="1" customWidth="1"/>
    <col min="3" max="3" width="9.57421875" style="23" customWidth="1"/>
    <col min="4" max="4" width="10.421875" style="23" customWidth="1"/>
    <col min="5" max="5" width="8.57421875" style="23" bestFit="1" customWidth="1"/>
    <col min="6" max="6" width="10.57421875" style="23" bestFit="1" customWidth="1"/>
    <col min="7" max="7" width="10.00390625" style="23" customWidth="1"/>
    <col min="8" max="8" width="10.7109375" style="23" customWidth="1"/>
    <col min="9" max="9" width="9.421875" style="23" customWidth="1"/>
    <col min="10" max="10" width="11.57421875" style="23" bestFit="1" customWidth="1"/>
    <col min="11" max="11" width="9.00390625" style="23" bestFit="1" customWidth="1"/>
    <col min="12" max="12" width="10.57421875" style="23" bestFit="1" customWidth="1"/>
    <col min="13" max="13" width="9.8515625" style="23" customWidth="1"/>
    <col min="14" max="14" width="10.00390625" style="23" customWidth="1"/>
    <col min="15" max="15" width="10.421875" style="23" customWidth="1"/>
    <col min="16" max="16" width="12.421875" style="23" bestFit="1" customWidth="1"/>
    <col min="17" max="17" width="9.421875" style="23" customWidth="1"/>
    <col min="18" max="18" width="10.57421875" style="23" bestFit="1" customWidth="1"/>
    <col min="19" max="19" width="11.8515625" style="23" customWidth="1"/>
    <col min="20" max="20" width="10.140625" style="23" customWidth="1"/>
    <col min="21" max="21" width="10.28125" style="23" customWidth="1"/>
    <col min="22" max="22" width="11.57421875" style="23" bestFit="1" customWidth="1"/>
    <col min="23" max="24" width="10.28125" style="23" customWidth="1"/>
    <col min="25" max="25" width="10.7109375" style="23" customWidth="1"/>
    <col min="26" max="26" width="9.8515625" style="23" bestFit="1" customWidth="1"/>
    <col min="27" max="16384" width="8.00390625" style="23" customWidth="1"/>
  </cols>
  <sheetData>
    <row r="1" spans="1:24" ht="15.75">
      <c r="A1" s="197" t="s">
        <v>148</v>
      </c>
      <c r="B1" s="193"/>
      <c r="C1" s="193"/>
      <c r="D1" s="193"/>
      <c r="E1" s="193"/>
      <c r="F1" s="193"/>
      <c r="G1" s="193"/>
      <c r="H1" s="193"/>
      <c r="I1" s="193"/>
      <c r="W1" s="191" t="s">
        <v>26</v>
      </c>
      <c r="X1" s="191"/>
    </row>
    <row r="2" spans="1:24" ht="15.75">
      <c r="A2" s="197" t="s">
        <v>149</v>
      </c>
      <c r="B2" s="193"/>
      <c r="C2" s="193"/>
      <c r="D2" s="193"/>
      <c r="E2" s="193"/>
      <c r="F2" s="193"/>
      <c r="G2" s="193"/>
      <c r="H2" s="193"/>
      <c r="I2" s="193"/>
      <c r="W2" s="191"/>
      <c r="X2" s="191"/>
    </row>
    <row r="3" ht="5.25" customHeight="1" thickBot="1"/>
    <row r="4" spans="1:26" ht="24.75" customHeight="1" thickTop="1">
      <c r="A4" s="632" t="s">
        <v>115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4"/>
    </row>
    <row r="5" spans="1:26" ht="21" customHeight="1" thickBot="1">
      <c r="A5" s="644" t="s">
        <v>40</v>
      </c>
      <c r="B5" s="645"/>
      <c r="C5" s="645"/>
      <c r="D5" s="645"/>
      <c r="E5" s="645"/>
      <c r="F5" s="645"/>
      <c r="G5" s="645"/>
      <c r="H5" s="645"/>
      <c r="I5" s="645"/>
      <c r="J5" s="645"/>
      <c r="K5" s="645"/>
      <c r="L5" s="645"/>
      <c r="M5" s="645"/>
      <c r="N5" s="645"/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5"/>
      <c r="Z5" s="646"/>
    </row>
    <row r="6" spans="1:26" s="31" customFormat="1" ht="19.5" customHeight="1" thickBot="1" thickTop="1">
      <c r="A6" s="708" t="s">
        <v>113</v>
      </c>
      <c r="B6" s="720" t="s">
        <v>114</v>
      </c>
      <c r="C6" s="723" t="s">
        <v>33</v>
      </c>
      <c r="D6" s="724"/>
      <c r="E6" s="724"/>
      <c r="F6" s="724"/>
      <c r="G6" s="724"/>
      <c r="H6" s="724"/>
      <c r="I6" s="724"/>
      <c r="J6" s="724"/>
      <c r="K6" s="724"/>
      <c r="L6" s="724"/>
      <c r="M6" s="724"/>
      <c r="N6" s="725"/>
      <c r="O6" s="726" t="s">
        <v>32</v>
      </c>
      <c r="P6" s="724"/>
      <c r="Q6" s="724"/>
      <c r="R6" s="724"/>
      <c r="S6" s="724"/>
      <c r="T6" s="724"/>
      <c r="U6" s="724"/>
      <c r="V6" s="724"/>
      <c r="W6" s="724"/>
      <c r="X6" s="724"/>
      <c r="Y6" s="724"/>
      <c r="Z6" s="725"/>
    </row>
    <row r="7" spans="1:26" s="30" customFormat="1" ht="26.25" customHeight="1" thickBot="1">
      <c r="A7" s="709"/>
      <c r="B7" s="721"/>
      <c r="C7" s="717" t="s">
        <v>154</v>
      </c>
      <c r="D7" s="713"/>
      <c r="E7" s="713"/>
      <c r="F7" s="713"/>
      <c r="G7" s="714"/>
      <c r="H7" s="715" t="s">
        <v>31</v>
      </c>
      <c r="I7" s="717" t="s">
        <v>155</v>
      </c>
      <c r="J7" s="713"/>
      <c r="K7" s="713"/>
      <c r="L7" s="713"/>
      <c r="M7" s="714"/>
      <c r="N7" s="715" t="s">
        <v>30</v>
      </c>
      <c r="O7" s="712" t="s">
        <v>156</v>
      </c>
      <c r="P7" s="713"/>
      <c r="Q7" s="713"/>
      <c r="R7" s="713"/>
      <c r="S7" s="714"/>
      <c r="T7" s="715" t="s">
        <v>31</v>
      </c>
      <c r="U7" s="712" t="s">
        <v>157</v>
      </c>
      <c r="V7" s="713"/>
      <c r="W7" s="713"/>
      <c r="X7" s="713"/>
      <c r="Y7" s="714"/>
      <c r="Z7" s="715" t="s">
        <v>30</v>
      </c>
    </row>
    <row r="8" spans="1:26" s="25" customFormat="1" ht="26.25" customHeight="1">
      <c r="A8" s="710"/>
      <c r="B8" s="721"/>
      <c r="C8" s="648" t="s">
        <v>20</v>
      </c>
      <c r="D8" s="643"/>
      <c r="E8" s="639" t="s">
        <v>19</v>
      </c>
      <c r="F8" s="643"/>
      <c r="G8" s="628" t="s">
        <v>15</v>
      </c>
      <c r="H8" s="621"/>
      <c r="I8" s="718" t="s">
        <v>20</v>
      </c>
      <c r="J8" s="643"/>
      <c r="K8" s="639" t="s">
        <v>19</v>
      </c>
      <c r="L8" s="643"/>
      <c r="M8" s="628" t="s">
        <v>15</v>
      </c>
      <c r="N8" s="621"/>
      <c r="O8" s="718" t="s">
        <v>20</v>
      </c>
      <c r="P8" s="643"/>
      <c r="Q8" s="639" t="s">
        <v>19</v>
      </c>
      <c r="R8" s="643"/>
      <c r="S8" s="628" t="s">
        <v>15</v>
      </c>
      <c r="T8" s="621"/>
      <c r="U8" s="718" t="s">
        <v>20</v>
      </c>
      <c r="V8" s="643"/>
      <c r="W8" s="639" t="s">
        <v>19</v>
      </c>
      <c r="X8" s="643"/>
      <c r="Y8" s="628" t="s">
        <v>15</v>
      </c>
      <c r="Z8" s="621"/>
    </row>
    <row r="9" spans="1:26" s="25" customFormat="1" ht="19.5" customHeight="1" thickBot="1">
      <c r="A9" s="711"/>
      <c r="B9" s="722"/>
      <c r="C9" s="28" t="s">
        <v>28</v>
      </c>
      <c r="D9" s="26" t="s">
        <v>27</v>
      </c>
      <c r="E9" s="27" t="s">
        <v>28</v>
      </c>
      <c r="F9" s="87" t="s">
        <v>27</v>
      </c>
      <c r="G9" s="719"/>
      <c r="H9" s="716"/>
      <c r="I9" s="28" t="s">
        <v>28</v>
      </c>
      <c r="J9" s="26" t="s">
        <v>27</v>
      </c>
      <c r="K9" s="27" t="s">
        <v>28</v>
      </c>
      <c r="L9" s="87" t="s">
        <v>27</v>
      </c>
      <c r="M9" s="719"/>
      <c r="N9" s="716"/>
      <c r="O9" s="28" t="s">
        <v>28</v>
      </c>
      <c r="P9" s="26" t="s">
        <v>27</v>
      </c>
      <c r="Q9" s="27" t="s">
        <v>28</v>
      </c>
      <c r="R9" s="87" t="s">
        <v>27</v>
      </c>
      <c r="S9" s="719"/>
      <c r="T9" s="716"/>
      <c r="U9" s="28" t="s">
        <v>28</v>
      </c>
      <c r="V9" s="26" t="s">
        <v>27</v>
      </c>
      <c r="W9" s="27" t="s">
        <v>28</v>
      </c>
      <c r="X9" s="87" t="s">
        <v>27</v>
      </c>
      <c r="Y9" s="719"/>
      <c r="Z9" s="716"/>
    </row>
    <row r="10" spans="1:26" s="518" customFormat="1" ht="18" customHeight="1" thickBot="1" thickTop="1">
      <c r="A10" s="508" t="s">
        <v>22</v>
      </c>
      <c r="B10" s="751"/>
      <c r="C10" s="509">
        <f>SUM(C11:C53)</f>
        <v>11545.051000000001</v>
      </c>
      <c r="D10" s="510">
        <f>SUM(D11:D53)</f>
        <v>11545.051000000003</v>
      </c>
      <c r="E10" s="511">
        <f>SUM(E11:E53)</f>
        <v>1380.4430000000004</v>
      </c>
      <c r="F10" s="510">
        <f>SUM(F11:F53)</f>
        <v>1380.443</v>
      </c>
      <c r="G10" s="512">
        <f aca="true" t="shared" si="0" ref="G10:G21">SUM(C10:F10)</f>
        <v>25850.988000000005</v>
      </c>
      <c r="H10" s="513">
        <f aca="true" t="shared" si="1" ref="H10:H53">G10/$G$10</f>
        <v>1</v>
      </c>
      <c r="I10" s="514">
        <f>SUM(I11:I53)</f>
        <v>11595.973000000002</v>
      </c>
      <c r="J10" s="510">
        <f>SUM(J11:J53)</f>
        <v>11595.973000000004</v>
      </c>
      <c r="K10" s="511">
        <f>SUM(K11:K53)</f>
        <v>1865.1100000000004</v>
      </c>
      <c r="L10" s="510">
        <f>SUM(L11:L53)</f>
        <v>1865.1100000000001</v>
      </c>
      <c r="M10" s="512">
        <f aca="true" t="shared" si="2" ref="M10:M21">SUM(I10:L10)</f>
        <v>26922.166000000005</v>
      </c>
      <c r="N10" s="515">
        <f aca="true" t="shared" si="3" ref="N10:N21">IF(ISERROR(G10/M10-1),"         /0",(G10/M10-1))</f>
        <v>-0.039787957625697756</v>
      </c>
      <c r="O10" s="516">
        <f>SUM(O11:O53)</f>
        <v>22790.39500000001</v>
      </c>
      <c r="P10" s="510">
        <f>SUM(P11:P53)</f>
        <v>22790.395000000004</v>
      </c>
      <c r="Q10" s="511">
        <f>SUM(Q11:Q53)</f>
        <v>2511.2870000000003</v>
      </c>
      <c r="R10" s="510">
        <f>SUM(R11:R53)</f>
        <v>2511.287</v>
      </c>
      <c r="S10" s="512">
        <f aca="true" t="shared" si="4" ref="S10:S21">SUM(O10:R10)</f>
        <v>50603.364000000016</v>
      </c>
      <c r="T10" s="513">
        <f aca="true" t="shared" si="5" ref="T10:T53">S10/$S$10</f>
        <v>1</v>
      </c>
      <c r="U10" s="514">
        <f>SUM(U11:U53)</f>
        <v>22706.907999999985</v>
      </c>
      <c r="V10" s="510">
        <f>SUM(V11:V53)</f>
        <v>22706.907999999985</v>
      </c>
      <c r="W10" s="511">
        <f>SUM(W11:W53)</f>
        <v>3838.0659999999984</v>
      </c>
      <c r="X10" s="510">
        <f>SUM(X11:X53)</f>
        <v>3838.066</v>
      </c>
      <c r="Y10" s="512">
        <f aca="true" t="shared" si="6" ref="Y10:Y21">SUM(U10:X10)</f>
        <v>53089.94799999997</v>
      </c>
      <c r="Z10" s="517">
        <f>IF(ISERROR(S10/Y10-1),"         /0",(S10/Y10-1))</f>
        <v>-0.04683719034721889</v>
      </c>
    </row>
    <row r="11" spans="1:26" ht="18.75" customHeight="1" thickTop="1">
      <c r="A11" s="306" t="s">
        <v>427</v>
      </c>
      <c r="B11" s="471" t="s">
        <v>428</v>
      </c>
      <c r="C11" s="307">
        <v>6018.012000000003</v>
      </c>
      <c r="D11" s="308">
        <v>4003.284</v>
      </c>
      <c r="E11" s="309">
        <v>308.63399999999996</v>
      </c>
      <c r="F11" s="308">
        <v>310.416</v>
      </c>
      <c r="G11" s="310">
        <f t="shared" si="0"/>
        <v>10640.346000000003</v>
      </c>
      <c r="H11" s="311">
        <f t="shared" si="1"/>
        <v>0.4116030690973978</v>
      </c>
      <c r="I11" s="312">
        <v>6073.927000000001</v>
      </c>
      <c r="J11" s="308">
        <v>4312.473000000002</v>
      </c>
      <c r="K11" s="309">
        <v>560.803</v>
      </c>
      <c r="L11" s="308">
        <v>631.407</v>
      </c>
      <c r="M11" s="310">
        <f t="shared" si="2"/>
        <v>11578.61</v>
      </c>
      <c r="N11" s="313">
        <f t="shared" si="3"/>
        <v>-0.08103425195252256</v>
      </c>
      <c r="O11" s="307">
        <v>11625.695</v>
      </c>
      <c r="P11" s="308">
        <v>7937.245000000002</v>
      </c>
      <c r="Q11" s="309">
        <v>463.7699999999999</v>
      </c>
      <c r="R11" s="308">
        <v>577.313</v>
      </c>
      <c r="S11" s="310">
        <f t="shared" si="4"/>
        <v>20604.023</v>
      </c>
      <c r="T11" s="311">
        <f t="shared" si="5"/>
        <v>0.4071670610673234</v>
      </c>
      <c r="U11" s="312">
        <v>11762.211999999996</v>
      </c>
      <c r="V11" s="308">
        <v>8341.267999999998</v>
      </c>
      <c r="W11" s="309">
        <v>1215.8979999999992</v>
      </c>
      <c r="X11" s="308">
        <v>1177.926</v>
      </c>
      <c r="Y11" s="310">
        <f t="shared" si="6"/>
        <v>22497.303999999996</v>
      </c>
      <c r="Z11" s="139">
        <f aca="true" t="shared" si="7" ref="Z11:Z21">IF(ISERROR(S11/Y11-1),"         /0",IF(S11/Y11&gt;5,"  *  ",(S11/Y11-1)))</f>
        <v>-0.08415590596988842</v>
      </c>
    </row>
    <row r="12" spans="1:26" ht="18.75" customHeight="1">
      <c r="A12" s="315" t="s">
        <v>433</v>
      </c>
      <c r="B12" s="472" t="s">
        <v>434</v>
      </c>
      <c r="C12" s="316">
        <v>1324.4140000000002</v>
      </c>
      <c r="D12" s="317">
        <v>1028.7359999999999</v>
      </c>
      <c r="E12" s="318">
        <v>8.749999999999998</v>
      </c>
      <c r="F12" s="317">
        <v>19.351</v>
      </c>
      <c r="G12" s="319">
        <f t="shared" si="0"/>
        <v>2381.251</v>
      </c>
      <c r="H12" s="320">
        <f>G12/$G$10</f>
        <v>0.09211450641654391</v>
      </c>
      <c r="I12" s="321">
        <v>1194.723</v>
      </c>
      <c r="J12" s="317">
        <v>821.831</v>
      </c>
      <c r="K12" s="318">
        <v>104.296</v>
      </c>
      <c r="L12" s="317">
        <v>141.474</v>
      </c>
      <c r="M12" s="319">
        <f t="shared" si="2"/>
        <v>2262.324</v>
      </c>
      <c r="N12" s="322">
        <f t="shared" si="3"/>
        <v>0.05256850919673761</v>
      </c>
      <c r="O12" s="316">
        <v>2628.264000000001</v>
      </c>
      <c r="P12" s="317">
        <v>1919.8889999999997</v>
      </c>
      <c r="Q12" s="318">
        <v>18.791999999999998</v>
      </c>
      <c r="R12" s="317">
        <v>31.746000000000002</v>
      </c>
      <c r="S12" s="319">
        <f t="shared" si="4"/>
        <v>4598.691000000001</v>
      </c>
      <c r="T12" s="320">
        <f>S12/$S$10</f>
        <v>0.09087717962782077</v>
      </c>
      <c r="U12" s="321">
        <v>2397.595</v>
      </c>
      <c r="V12" s="317">
        <v>1506.1190000000001</v>
      </c>
      <c r="W12" s="318">
        <v>221.08</v>
      </c>
      <c r="X12" s="317">
        <v>285.85699999999997</v>
      </c>
      <c r="Y12" s="319">
        <f t="shared" si="6"/>
        <v>4410.651</v>
      </c>
      <c r="Z12" s="138">
        <f t="shared" si="7"/>
        <v>0.04263316231549519</v>
      </c>
    </row>
    <row r="13" spans="1:26" ht="18.75" customHeight="1">
      <c r="A13" s="315" t="s">
        <v>437</v>
      </c>
      <c r="B13" s="472" t="s">
        <v>438</v>
      </c>
      <c r="C13" s="316">
        <v>882.544</v>
      </c>
      <c r="D13" s="317">
        <v>1157.7689999999998</v>
      </c>
      <c r="E13" s="318">
        <v>10.076</v>
      </c>
      <c r="F13" s="317">
        <v>69.30199999999999</v>
      </c>
      <c r="G13" s="319">
        <f t="shared" si="0"/>
        <v>2119.691</v>
      </c>
      <c r="H13" s="320">
        <f t="shared" si="1"/>
        <v>0.08199651788937426</v>
      </c>
      <c r="I13" s="321">
        <v>810.283</v>
      </c>
      <c r="J13" s="317">
        <v>994.3950000000001</v>
      </c>
      <c r="K13" s="318">
        <v>21.913</v>
      </c>
      <c r="L13" s="317">
        <v>17.408</v>
      </c>
      <c r="M13" s="319">
        <f t="shared" si="2"/>
        <v>1843.999</v>
      </c>
      <c r="N13" s="322">
        <f t="shared" si="3"/>
        <v>0.1495076732688032</v>
      </c>
      <c r="O13" s="316">
        <v>1729.736</v>
      </c>
      <c r="P13" s="317">
        <v>2172.333</v>
      </c>
      <c r="Q13" s="318">
        <v>18.672</v>
      </c>
      <c r="R13" s="317">
        <v>79.213</v>
      </c>
      <c r="S13" s="319">
        <f t="shared" si="4"/>
        <v>3999.9540000000006</v>
      </c>
      <c r="T13" s="320">
        <f t="shared" si="5"/>
        <v>0.07904521920716574</v>
      </c>
      <c r="U13" s="321">
        <v>1645.5140000000001</v>
      </c>
      <c r="V13" s="317">
        <v>2056.135</v>
      </c>
      <c r="W13" s="318">
        <v>72.28</v>
      </c>
      <c r="X13" s="317">
        <v>26.608000000000004</v>
      </c>
      <c r="Y13" s="319">
        <f t="shared" si="6"/>
        <v>3800.5370000000007</v>
      </c>
      <c r="Z13" s="138">
        <f t="shared" si="7"/>
        <v>0.05247074295027243</v>
      </c>
    </row>
    <row r="14" spans="1:26" ht="18.75" customHeight="1">
      <c r="A14" s="315" t="s">
        <v>429</v>
      </c>
      <c r="B14" s="472" t="s">
        <v>430</v>
      </c>
      <c r="C14" s="316">
        <v>965.3120000000001</v>
      </c>
      <c r="D14" s="317">
        <v>1134.978</v>
      </c>
      <c r="E14" s="318">
        <v>5.355</v>
      </c>
      <c r="F14" s="317">
        <v>12.259</v>
      </c>
      <c r="G14" s="319">
        <f t="shared" si="0"/>
        <v>2117.904</v>
      </c>
      <c r="H14" s="320">
        <f t="shared" si="1"/>
        <v>0.08192739093763068</v>
      </c>
      <c r="I14" s="321">
        <v>1110.294</v>
      </c>
      <c r="J14" s="317">
        <v>1232.967</v>
      </c>
      <c r="K14" s="318">
        <v>95.81799999999998</v>
      </c>
      <c r="L14" s="317">
        <v>51.19</v>
      </c>
      <c r="M14" s="319">
        <f t="shared" si="2"/>
        <v>2490.2690000000007</v>
      </c>
      <c r="N14" s="322">
        <f t="shared" si="3"/>
        <v>-0.14952802287624367</v>
      </c>
      <c r="O14" s="316">
        <v>1962.517</v>
      </c>
      <c r="P14" s="317">
        <v>2268.118</v>
      </c>
      <c r="Q14" s="318">
        <v>27.98</v>
      </c>
      <c r="R14" s="317">
        <v>12.589</v>
      </c>
      <c r="S14" s="319">
        <f t="shared" si="4"/>
        <v>4271.204</v>
      </c>
      <c r="T14" s="320">
        <f t="shared" si="5"/>
        <v>0.08440553477828072</v>
      </c>
      <c r="U14" s="321">
        <v>2087.8139999999994</v>
      </c>
      <c r="V14" s="317">
        <v>2283.5629999999996</v>
      </c>
      <c r="W14" s="318">
        <v>309.26499999999993</v>
      </c>
      <c r="X14" s="317">
        <v>315.11999999999995</v>
      </c>
      <c r="Y14" s="319">
        <f t="shared" si="6"/>
        <v>4995.761999999999</v>
      </c>
      <c r="Z14" s="138">
        <f t="shared" si="7"/>
        <v>-0.14503453126870325</v>
      </c>
    </row>
    <row r="15" spans="1:26" ht="18.75" customHeight="1">
      <c r="A15" s="315" t="s">
        <v>439</v>
      </c>
      <c r="B15" s="472" t="s">
        <v>440</v>
      </c>
      <c r="C15" s="316">
        <v>175.772</v>
      </c>
      <c r="D15" s="317">
        <v>986.2189999999999</v>
      </c>
      <c r="E15" s="318">
        <v>16.904999999999998</v>
      </c>
      <c r="F15" s="317">
        <v>13.509</v>
      </c>
      <c r="G15" s="319">
        <f aca="true" t="shared" si="8" ref="G15:G20">SUM(C15:F15)</f>
        <v>1192.405</v>
      </c>
      <c r="H15" s="320">
        <f aca="true" t="shared" si="9" ref="H15:H20">G15/$G$10</f>
        <v>0.046126090035707716</v>
      </c>
      <c r="I15" s="321">
        <v>144.323</v>
      </c>
      <c r="J15" s="317">
        <v>1079.065</v>
      </c>
      <c r="K15" s="318">
        <v>45.998999999999995</v>
      </c>
      <c r="L15" s="317">
        <v>118.691</v>
      </c>
      <c r="M15" s="319">
        <f aca="true" t="shared" si="10" ref="M15:M20">SUM(I15:L15)</f>
        <v>1388.0780000000002</v>
      </c>
      <c r="N15" s="322">
        <f aca="true" t="shared" si="11" ref="N15:N20">IF(ISERROR(G15/M15-1),"         /0",(G15/M15-1))</f>
        <v>-0.14096686209276443</v>
      </c>
      <c r="O15" s="316">
        <v>344.16900000000004</v>
      </c>
      <c r="P15" s="317">
        <v>2263.3609999999994</v>
      </c>
      <c r="Q15" s="318">
        <v>36.439</v>
      </c>
      <c r="R15" s="317">
        <v>41.094</v>
      </c>
      <c r="S15" s="319">
        <f aca="true" t="shared" si="12" ref="S15:S20">SUM(O15:R15)</f>
        <v>2685.062999999999</v>
      </c>
      <c r="T15" s="320">
        <f aca="true" t="shared" si="13" ref="T15:T20">S15/$S$10</f>
        <v>0.05306095855603589</v>
      </c>
      <c r="U15" s="321">
        <v>286.73999999999995</v>
      </c>
      <c r="V15" s="317">
        <v>2167.2560000000003</v>
      </c>
      <c r="W15" s="318">
        <v>108.512</v>
      </c>
      <c r="X15" s="317">
        <v>296.195</v>
      </c>
      <c r="Y15" s="319">
        <f aca="true" t="shared" si="14" ref="Y15:Y20">SUM(U15:X15)</f>
        <v>2858.7030000000004</v>
      </c>
      <c r="Z15" s="138">
        <f t="shared" si="7"/>
        <v>-0.06074083246843098</v>
      </c>
    </row>
    <row r="16" spans="1:26" ht="18.75" customHeight="1">
      <c r="A16" s="315" t="s">
        <v>463</v>
      </c>
      <c r="B16" s="472" t="s">
        <v>464</v>
      </c>
      <c r="C16" s="316">
        <v>535.441</v>
      </c>
      <c r="D16" s="317">
        <v>463.738</v>
      </c>
      <c r="E16" s="318">
        <v>72.519</v>
      </c>
      <c r="F16" s="317">
        <v>73.46799999999999</v>
      </c>
      <c r="G16" s="319">
        <f t="shared" si="8"/>
        <v>1145.1660000000002</v>
      </c>
      <c r="H16" s="320">
        <f t="shared" si="9"/>
        <v>0.04429873241208421</v>
      </c>
      <c r="I16" s="321">
        <v>576.053</v>
      </c>
      <c r="J16" s="317">
        <v>454.209</v>
      </c>
      <c r="K16" s="318">
        <v>238.97199999999998</v>
      </c>
      <c r="L16" s="317">
        <v>165.512</v>
      </c>
      <c r="M16" s="319">
        <f t="shared" si="10"/>
        <v>1434.7459999999999</v>
      </c>
      <c r="N16" s="322">
        <f t="shared" si="11"/>
        <v>-0.20183363466425397</v>
      </c>
      <c r="O16" s="316">
        <v>1216.437</v>
      </c>
      <c r="P16" s="317">
        <v>938.8499999999999</v>
      </c>
      <c r="Q16" s="318">
        <v>96.595</v>
      </c>
      <c r="R16" s="317">
        <v>91.193</v>
      </c>
      <c r="S16" s="319">
        <f t="shared" si="12"/>
        <v>2343.075</v>
      </c>
      <c r="T16" s="320">
        <f t="shared" si="13"/>
        <v>0.04630275173010235</v>
      </c>
      <c r="U16" s="321">
        <v>1113.428</v>
      </c>
      <c r="V16" s="317">
        <v>845.517</v>
      </c>
      <c r="W16" s="318">
        <v>423.26599999999996</v>
      </c>
      <c r="X16" s="317">
        <v>296.801</v>
      </c>
      <c r="Y16" s="319">
        <f t="shared" si="14"/>
        <v>2679.012</v>
      </c>
      <c r="Z16" s="138">
        <f t="shared" si="7"/>
        <v>-0.12539585488978788</v>
      </c>
    </row>
    <row r="17" spans="1:26" ht="18.75" customHeight="1">
      <c r="A17" s="315" t="s">
        <v>431</v>
      </c>
      <c r="B17" s="472" t="s">
        <v>432</v>
      </c>
      <c r="C17" s="316">
        <v>231.264</v>
      </c>
      <c r="D17" s="317">
        <v>467.14</v>
      </c>
      <c r="E17" s="318">
        <v>170.463</v>
      </c>
      <c r="F17" s="317">
        <v>32.282000000000004</v>
      </c>
      <c r="G17" s="319">
        <f t="shared" si="8"/>
        <v>901.149</v>
      </c>
      <c r="H17" s="320">
        <f t="shared" si="9"/>
        <v>0.0348593639825294</v>
      </c>
      <c r="I17" s="321">
        <v>185.68299999999996</v>
      </c>
      <c r="J17" s="317">
        <v>509.75199999999995</v>
      </c>
      <c r="K17" s="318">
        <v>112.594</v>
      </c>
      <c r="L17" s="317">
        <v>12.478</v>
      </c>
      <c r="M17" s="319">
        <f t="shared" si="10"/>
        <v>820.507</v>
      </c>
      <c r="N17" s="322">
        <f t="shared" si="11"/>
        <v>0.09828313469598693</v>
      </c>
      <c r="O17" s="316">
        <v>546.082</v>
      </c>
      <c r="P17" s="317">
        <v>927.465</v>
      </c>
      <c r="Q17" s="318">
        <v>293.6</v>
      </c>
      <c r="R17" s="317">
        <v>41.083</v>
      </c>
      <c r="S17" s="319">
        <f t="shared" si="12"/>
        <v>1808.23</v>
      </c>
      <c r="T17" s="320">
        <f t="shared" si="13"/>
        <v>0.03573339511578715</v>
      </c>
      <c r="U17" s="321">
        <v>342.239</v>
      </c>
      <c r="V17" s="317">
        <v>1044.465</v>
      </c>
      <c r="W17" s="318">
        <v>112.779</v>
      </c>
      <c r="X17" s="317">
        <v>12.678</v>
      </c>
      <c r="Y17" s="319">
        <f t="shared" si="14"/>
        <v>1512.161</v>
      </c>
      <c r="Z17" s="138">
        <f>IF(ISERROR(S17/Y17-1),"         /0",IF(S17/Y17&gt;5,"  *  ",(S17/Y17-1)))</f>
        <v>0.19579198246747542</v>
      </c>
    </row>
    <row r="18" spans="1:26" ht="18.75" customHeight="1">
      <c r="A18" s="315" t="s">
        <v>449</v>
      </c>
      <c r="B18" s="472" t="s">
        <v>450</v>
      </c>
      <c r="C18" s="316">
        <v>239.523</v>
      </c>
      <c r="D18" s="317">
        <v>278.358</v>
      </c>
      <c r="E18" s="318">
        <v>6.55</v>
      </c>
      <c r="F18" s="317">
        <v>12.296999999999999</v>
      </c>
      <c r="G18" s="319">
        <f t="shared" si="8"/>
        <v>536.728</v>
      </c>
      <c r="H18" s="320">
        <f t="shared" si="9"/>
        <v>0.020762378598450468</v>
      </c>
      <c r="I18" s="321">
        <v>287.775</v>
      </c>
      <c r="J18" s="317">
        <v>238.70299999999997</v>
      </c>
      <c r="K18" s="318">
        <v>0.076</v>
      </c>
      <c r="L18" s="317">
        <v>0.9229999999999999</v>
      </c>
      <c r="M18" s="319">
        <f t="shared" si="10"/>
        <v>527.477</v>
      </c>
      <c r="N18" s="322">
        <f t="shared" si="11"/>
        <v>0.01753820545729945</v>
      </c>
      <c r="O18" s="316">
        <v>352.138</v>
      </c>
      <c r="P18" s="317">
        <v>489.21900000000005</v>
      </c>
      <c r="Q18" s="318">
        <v>6.994</v>
      </c>
      <c r="R18" s="317">
        <v>13.020999999999999</v>
      </c>
      <c r="S18" s="319">
        <f t="shared" si="12"/>
        <v>861.372</v>
      </c>
      <c r="T18" s="320">
        <f t="shared" si="13"/>
        <v>0.01702203039307821</v>
      </c>
      <c r="U18" s="321">
        <v>422.408</v>
      </c>
      <c r="V18" s="317">
        <v>442.875</v>
      </c>
      <c r="W18" s="318">
        <v>0.185</v>
      </c>
      <c r="X18" s="317">
        <v>1.822</v>
      </c>
      <c r="Y18" s="319">
        <f t="shared" si="14"/>
        <v>867.29</v>
      </c>
      <c r="Z18" s="138">
        <f>IF(ISERROR(S18/Y18-1),"         /0",IF(S18/Y18&gt;5,"  *  ",(S18/Y18-1)))</f>
        <v>-0.006823553828592566</v>
      </c>
    </row>
    <row r="19" spans="1:26" ht="18.75" customHeight="1">
      <c r="A19" s="315" t="s">
        <v>441</v>
      </c>
      <c r="B19" s="472" t="s">
        <v>442</v>
      </c>
      <c r="C19" s="316">
        <v>104.24199999999999</v>
      </c>
      <c r="D19" s="317">
        <v>297.241</v>
      </c>
      <c r="E19" s="318">
        <v>3.1349999999999993</v>
      </c>
      <c r="F19" s="317">
        <v>11.719000000000001</v>
      </c>
      <c r="G19" s="319">
        <f t="shared" si="8"/>
        <v>416.33699999999993</v>
      </c>
      <c r="H19" s="320">
        <f t="shared" si="9"/>
        <v>0.016105264526059888</v>
      </c>
      <c r="I19" s="321">
        <v>128.14</v>
      </c>
      <c r="J19" s="317">
        <v>264.863</v>
      </c>
      <c r="K19" s="318">
        <v>2.123999999999999</v>
      </c>
      <c r="L19" s="317">
        <v>0.9170000000000003</v>
      </c>
      <c r="M19" s="319">
        <f t="shared" si="10"/>
        <v>396.044</v>
      </c>
      <c r="N19" s="322">
        <f t="shared" si="11"/>
        <v>0.051239256244255627</v>
      </c>
      <c r="O19" s="316">
        <v>201.658</v>
      </c>
      <c r="P19" s="317">
        <v>541.351</v>
      </c>
      <c r="Q19" s="318">
        <v>8.179000000000002</v>
      </c>
      <c r="R19" s="317">
        <v>23.592</v>
      </c>
      <c r="S19" s="319">
        <f t="shared" si="12"/>
        <v>774.78</v>
      </c>
      <c r="T19" s="320">
        <f t="shared" si="13"/>
        <v>0.015310839808989769</v>
      </c>
      <c r="U19" s="321">
        <v>255.682</v>
      </c>
      <c r="V19" s="317">
        <v>489.831</v>
      </c>
      <c r="W19" s="318">
        <v>13.996999999999998</v>
      </c>
      <c r="X19" s="317">
        <v>5.0939999999999985</v>
      </c>
      <c r="Y19" s="319">
        <f t="shared" si="14"/>
        <v>764.604</v>
      </c>
      <c r="Z19" s="138">
        <f>IF(ISERROR(S19/Y19-1),"         /0",IF(S19/Y19&gt;5,"  *  ",(S19/Y19-1)))</f>
        <v>0.013308850071409362</v>
      </c>
    </row>
    <row r="20" spans="1:26" ht="18.75" customHeight="1">
      <c r="A20" s="315" t="s">
        <v>499</v>
      </c>
      <c r="B20" s="472" t="s">
        <v>500</v>
      </c>
      <c r="C20" s="316">
        <v>44.452000000000005</v>
      </c>
      <c r="D20" s="317">
        <v>117.06299999999999</v>
      </c>
      <c r="E20" s="318">
        <v>42.89900000000001</v>
      </c>
      <c r="F20" s="317">
        <v>172.56499999999997</v>
      </c>
      <c r="G20" s="319">
        <f t="shared" si="8"/>
        <v>376.9789999999999</v>
      </c>
      <c r="H20" s="320">
        <f t="shared" si="9"/>
        <v>0.014582769525095128</v>
      </c>
      <c r="I20" s="321">
        <v>40.367999999999995</v>
      </c>
      <c r="J20" s="317">
        <v>129.589</v>
      </c>
      <c r="K20" s="318">
        <v>56.653999999999996</v>
      </c>
      <c r="L20" s="317">
        <v>166.41799999999998</v>
      </c>
      <c r="M20" s="319">
        <f t="shared" si="10"/>
        <v>393.029</v>
      </c>
      <c r="N20" s="322">
        <f t="shared" si="11"/>
        <v>-0.04083668126270601</v>
      </c>
      <c r="O20" s="316">
        <v>103.46499999999999</v>
      </c>
      <c r="P20" s="317">
        <v>220.679</v>
      </c>
      <c r="Q20" s="318">
        <v>88.52</v>
      </c>
      <c r="R20" s="317">
        <v>285.24299999999994</v>
      </c>
      <c r="S20" s="319">
        <f t="shared" si="12"/>
        <v>697.9069999999999</v>
      </c>
      <c r="T20" s="320">
        <f t="shared" si="13"/>
        <v>0.013791711554986734</v>
      </c>
      <c r="U20" s="321">
        <v>112.066</v>
      </c>
      <c r="V20" s="317">
        <v>396.9739999999999</v>
      </c>
      <c r="W20" s="318">
        <v>111.02999999999994</v>
      </c>
      <c r="X20" s="317">
        <v>319.05500000000006</v>
      </c>
      <c r="Y20" s="319">
        <f t="shared" si="14"/>
        <v>939.1249999999999</v>
      </c>
      <c r="Z20" s="138">
        <f t="shared" si="7"/>
        <v>-0.2568539864235325</v>
      </c>
    </row>
    <row r="21" spans="1:26" ht="18.75" customHeight="1">
      <c r="A21" s="315" t="s">
        <v>507</v>
      </c>
      <c r="B21" s="472" t="s">
        <v>508</v>
      </c>
      <c r="C21" s="316">
        <v>90.04499999999999</v>
      </c>
      <c r="D21" s="317">
        <v>27.063000000000002</v>
      </c>
      <c r="E21" s="318">
        <v>197.041</v>
      </c>
      <c r="F21" s="317">
        <v>46.348</v>
      </c>
      <c r="G21" s="319">
        <f t="shared" si="0"/>
        <v>360.497</v>
      </c>
      <c r="H21" s="320">
        <f t="shared" si="1"/>
        <v>0.013945192346226765</v>
      </c>
      <c r="I21" s="321">
        <v>102.46000000000001</v>
      </c>
      <c r="J21" s="317">
        <v>26.769000000000002</v>
      </c>
      <c r="K21" s="318">
        <v>168.25099999999998</v>
      </c>
      <c r="L21" s="317">
        <v>24.381999999999998</v>
      </c>
      <c r="M21" s="319">
        <f t="shared" si="2"/>
        <v>321.862</v>
      </c>
      <c r="N21" s="322">
        <f t="shared" si="3"/>
        <v>0.12003591601369523</v>
      </c>
      <c r="O21" s="316">
        <v>160.43</v>
      </c>
      <c r="P21" s="317">
        <v>43.324</v>
      </c>
      <c r="Q21" s="318">
        <v>308.611</v>
      </c>
      <c r="R21" s="317">
        <v>74.89699999999999</v>
      </c>
      <c r="S21" s="319">
        <f t="shared" si="4"/>
        <v>587.262</v>
      </c>
      <c r="T21" s="320">
        <f t="shared" si="5"/>
        <v>0.011605196840273302</v>
      </c>
      <c r="U21" s="321">
        <v>319.80800000000005</v>
      </c>
      <c r="V21" s="317">
        <v>75.377</v>
      </c>
      <c r="W21" s="318">
        <v>314.84100000000007</v>
      </c>
      <c r="X21" s="317">
        <v>55.42200000000001</v>
      </c>
      <c r="Y21" s="319">
        <f t="shared" si="6"/>
        <v>765.4480000000001</v>
      </c>
      <c r="Z21" s="138">
        <f t="shared" si="7"/>
        <v>-0.23278655114390545</v>
      </c>
    </row>
    <row r="22" spans="1:26" ht="18.75" customHeight="1">
      <c r="A22" s="315" t="s">
        <v>443</v>
      </c>
      <c r="B22" s="472" t="s">
        <v>444</v>
      </c>
      <c r="C22" s="316">
        <v>123.10999999999999</v>
      </c>
      <c r="D22" s="317">
        <v>210.56599999999997</v>
      </c>
      <c r="E22" s="318">
        <v>1.326</v>
      </c>
      <c r="F22" s="317">
        <v>3.896</v>
      </c>
      <c r="G22" s="319">
        <f aca="true" t="shared" si="15" ref="G22:G53">SUM(C22:F22)</f>
        <v>338.89799999999997</v>
      </c>
      <c r="H22" s="320">
        <f t="shared" si="1"/>
        <v>0.013109673022942098</v>
      </c>
      <c r="I22" s="321">
        <v>76.065</v>
      </c>
      <c r="J22" s="317">
        <v>178.423</v>
      </c>
      <c r="K22" s="318">
        <v>1.29</v>
      </c>
      <c r="L22" s="317">
        <v>1.221</v>
      </c>
      <c r="M22" s="319">
        <f aca="true" t="shared" si="16" ref="M22:M53">SUM(I22:L22)</f>
        <v>256.99899999999997</v>
      </c>
      <c r="N22" s="322">
        <f aca="true" t="shared" si="17" ref="N22:N53">IF(ISERROR(G22/M22-1),"         /0",(G22/M22-1))</f>
        <v>0.3186743917291508</v>
      </c>
      <c r="O22" s="316">
        <v>289.4</v>
      </c>
      <c r="P22" s="317">
        <v>396.83599999999996</v>
      </c>
      <c r="Q22" s="318">
        <v>2.456</v>
      </c>
      <c r="R22" s="317">
        <v>5.8389999999999995</v>
      </c>
      <c r="S22" s="319">
        <f aca="true" t="shared" si="18" ref="S22:S53">SUM(O22:R22)</f>
        <v>694.531</v>
      </c>
      <c r="T22" s="320">
        <f t="shared" si="5"/>
        <v>0.013724996622754166</v>
      </c>
      <c r="U22" s="321">
        <v>178.58100000000002</v>
      </c>
      <c r="V22" s="317">
        <v>351.342</v>
      </c>
      <c r="W22" s="318">
        <v>23.817999999999998</v>
      </c>
      <c r="X22" s="317">
        <v>3.6909999999999994</v>
      </c>
      <c r="Y22" s="319">
        <f aca="true" t="shared" si="19" ref="Y22:Y53">SUM(U22:X22)</f>
        <v>557.432</v>
      </c>
      <c r="Z22" s="138">
        <f aca="true" t="shared" si="20" ref="Z22:Z53">IF(ISERROR(S22/Y22-1),"         /0",IF(S22/Y22&gt;5,"  *  ",(S22/Y22-1)))</f>
        <v>0.24594748776532382</v>
      </c>
    </row>
    <row r="23" spans="1:26" ht="18.75" customHeight="1">
      <c r="A23" s="315" t="s">
        <v>495</v>
      </c>
      <c r="B23" s="472" t="s">
        <v>496</v>
      </c>
      <c r="C23" s="316">
        <v>95.828</v>
      </c>
      <c r="D23" s="317">
        <v>154.46300000000002</v>
      </c>
      <c r="E23" s="318">
        <v>16.924</v>
      </c>
      <c r="F23" s="317">
        <v>28.477</v>
      </c>
      <c r="G23" s="319">
        <f t="shared" si="15"/>
        <v>295.692</v>
      </c>
      <c r="H23" s="320">
        <f t="shared" si="1"/>
        <v>0.011438324910444426</v>
      </c>
      <c r="I23" s="321">
        <v>97.38</v>
      </c>
      <c r="J23" s="317">
        <v>133.196</v>
      </c>
      <c r="K23" s="318">
        <v>10.822</v>
      </c>
      <c r="L23" s="317">
        <v>12.462999999999997</v>
      </c>
      <c r="M23" s="319">
        <f t="shared" si="16"/>
        <v>253.861</v>
      </c>
      <c r="N23" s="322">
        <f t="shared" si="17"/>
        <v>0.16477915079512018</v>
      </c>
      <c r="O23" s="316">
        <v>221.948</v>
      </c>
      <c r="P23" s="317">
        <v>325.147</v>
      </c>
      <c r="Q23" s="318">
        <v>38.371</v>
      </c>
      <c r="R23" s="317">
        <v>48.291000000000004</v>
      </c>
      <c r="S23" s="319">
        <f t="shared" si="18"/>
        <v>633.7570000000001</v>
      </c>
      <c r="T23" s="320">
        <f t="shared" si="5"/>
        <v>0.012524009273375578</v>
      </c>
      <c r="U23" s="321">
        <v>180.924</v>
      </c>
      <c r="V23" s="317">
        <v>258.99300000000005</v>
      </c>
      <c r="W23" s="318">
        <v>21.804000000000002</v>
      </c>
      <c r="X23" s="317">
        <v>22.451999999999998</v>
      </c>
      <c r="Y23" s="319">
        <f t="shared" si="19"/>
        <v>484.173</v>
      </c>
      <c r="Z23" s="138">
        <f t="shared" si="20"/>
        <v>0.3089474216860504</v>
      </c>
    </row>
    <row r="24" spans="1:26" ht="18.75" customHeight="1">
      <c r="A24" s="315" t="s">
        <v>435</v>
      </c>
      <c r="B24" s="472" t="s">
        <v>436</v>
      </c>
      <c r="C24" s="316">
        <v>109.94399999999999</v>
      </c>
      <c r="D24" s="317">
        <v>165.648</v>
      </c>
      <c r="E24" s="318">
        <v>0.32</v>
      </c>
      <c r="F24" s="317">
        <v>2.858</v>
      </c>
      <c r="G24" s="319">
        <f>SUM(C24:F24)</f>
        <v>278.77</v>
      </c>
      <c r="H24" s="320">
        <f>G24/$G$10</f>
        <v>0.010783727105517203</v>
      </c>
      <c r="I24" s="321">
        <v>76.98899999999999</v>
      </c>
      <c r="J24" s="317">
        <v>135.614</v>
      </c>
      <c r="K24" s="318">
        <v>0.39800000000000013</v>
      </c>
      <c r="L24" s="317">
        <v>1.6320000000000003</v>
      </c>
      <c r="M24" s="319">
        <f>SUM(I24:L24)</f>
        <v>214.633</v>
      </c>
      <c r="N24" s="322">
        <f>IF(ISERROR(G24/M24-1),"         /0",(G24/M24-1))</f>
        <v>0.2988217096159489</v>
      </c>
      <c r="O24" s="316">
        <v>234.93199999999996</v>
      </c>
      <c r="P24" s="317">
        <v>320.15400000000005</v>
      </c>
      <c r="Q24" s="318">
        <v>0.9000000000000001</v>
      </c>
      <c r="R24" s="317">
        <v>3.408</v>
      </c>
      <c r="S24" s="319">
        <f>SUM(O24:R24)</f>
        <v>559.394</v>
      </c>
      <c r="T24" s="320">
        <f>S24/$S$10</f>
        <v>0.011054482464841663</v>
      </c>
      <c r="U24" s="321">
        <v>150.856</v>
      </c>
      <c r="V24" s="317">
        <v>279.976</v>
      </c>
      <c r="W24" s="318">
        <v>0.8680000000000002</v>
      </c>
      <c r="X24" s="317">
        <v>2.108999999999999</v>
      </c>
      <c r="Y24" s="319">
        <f>SUM(U24:X24)</f>
        <v>433.80899999999997</v>
      </c>
      <c r="Z24" s="138">
        <f>IF(ISERROR(S24/Y24-1),"         /0",IF(S24/Y24&gt;5,"  *  ",(S24/Y24-1)))</f>
        <v>0.2894937633843466</v>
      </c>
    </row>
    <row r="25" spans="1:26" ht="18.75" customHeight="1">
      <c r="A25" s="315" t="s">
        <v>471</v>
      </c>
      <c r="B25" s="472" t="s">
        <v>472</v>
      </c>
      <c r="C25" s="316">
        <v>54.503</v>
      </c>
      <c r="D25" s="317">
        <v>28.975999999999996</v>
      </c>
      <c r="E25" s="318">
        <v>78.52099999999997</v>
      </c>
      <c r="F25" s="317">
        <v>58.34200000000001</v>
      </c>
      <c r="G25" s="319">
        <f>SUM(C25:F25)</f>
        <v>220.34199999999998</v>
      </c>
      <c r="H25" s="320">
        <f>G25/$G$10</f>
        <v>0.008523542697865162</v>
      </c>
      <c r="I25" s="321">
        <v>93.06299999999999</v>
      </c>
      <c r="J25" s="317">
        <v>50.58500000000001</v>
      </c>
      <c r="K25" s="318">
        <v>68.972</v>
      </c>
      <c r="L25" s="317">
        <v>54.537</v>
      </c>
      <c r="M25" s="319">
        <f>SUM(I25:L25)</f>
        <v>267.157</v>
      </c>
      <c r="N25" s="322">
        <f>IF(ISERROR(G25/M25-1),"         /0",(G25/M25-1))</f>
        <v>-0.17523403841187013</v>
      </c>
      <c r="O25" s="316">
        <v>119.303</v>
      </c>
      <c r="P25" s="317">
        <v>75.22</v>
      </c>
      <c r="Q25" s="318">
        <v>154.29900000000006</v>
      </c>
      <c r="R25" s="317">
        <v>117.46900000000001</v>
      </c>
      <c r="S25" s="319">
        <f>SUM(O25:R25)</f>
        <v>466.29100000000005</v>
      </c>
      <c r="T25" s="320">
        <f>S25/$S$10</f>
        <v>0.009214624545514404</v>
      </c>
      <c r="U25" s="321">
        <v>187.43900000000002</v>
      </c>
      <c r="V25" s="317">
        <v>95.91499999999999</v>
      </c>
      <c r="W25" s="318">
        <v>140.1239999999999</v>
      </c>
      <c r="X25" s="317">
        <v>100.78299999999999</v>
      </c>
      <c r="Y25" s="319">
        <f>SUM(U25:X25)</f>
        <v>524.261</v>
      </c>
      <c r="Z25" s="138">
        <f>IF(ISERROR(S25/Y25-1),"         /0",IF(S25/Y25&gt;5,"  *  ",(S25/Y25-1)))</f>
        <v>-0.11057469466544323</v>
      </c>
    </row>
    <row r="26" spans="1:26" ht="18.75" customHeight="1">
      <c r="A26" s="315" t="s">
        <v>501</v>
      </c>
      <c r="B26" s="472" t="s">
        <v>502</v>
      </c>
      <c r="C26" s="316">
        <v>92.565</v>
      </c>
      <c r="D26" s="317">
        <v>106.566</v>
      </c>
      <c r="E26" s="318">
        <v>11.282</v>
      </c>
      <c r="F26" s="317">
        <v>9.84</v>
      </c>
      <c r="G26" s="319">
        <f>SUM(C26:F26)</f>
        <v>220.25300000000001</v>
      </c>
      <c r="H26" s="320">
        <f>G26/$G$10</f>
        <v>0.008520099889412349</v>
      </c>
      <c r="I26" s="321">
        <v>189.198</v>
      </c>
      <c r="J26" s="317">
        <v>140.608</v>
      </c>
      <c r="K26" s="318">
        <v>10.684000000000001</v>
      </c>
      <c r="L26" s="317">
        <v>6.880000000000001</v>
      </c>
      <c r="M26" s="319">
        <f>SUM(I26:L26)</f>
        <v>347.37000000000006</v>
      </c>
      <c r="N26" s="322">
        <f>IF(ISERROR(G26/M26-1),"         /0",(G26/M26-1))</f>
        <v>-0.3659412154187178</v>
      </c>
      <c r="O26" s="316">
        <v>250.07299999999998</v>
      </c>
      <c r="P26" s="317">
        <v>233.47299999999998</v>
      </c>
      <c r="Q26" s="318">
        <v>22.313</v>
      </c>
      <c r="R26" s="317">
        <v>16.444</v>
      </c>
      <c r="S26" s="319">
        <f>SUM(O26:R26)</f>
        <v>522.3029999999999</v>
      </c>
      <c r="T26" s="320">
        <f>S26/$S$10</f>
        <v>0.01032150747922608</v>
      </c>
      <c r="U26" s="321">
        <v>389.161</v>
      </c>
      <c r="V26" s="317">
        <v>289.77400000000006</v>
      </c>
      <c r="W26" s="318">
        <v>21.294000000000004</v>
      </c>
      <c r="X26" s="317">
        <v>13.065</v>
      </c>
      <c r="Y26" s="319">
        <f>SUM(U26:X26)</f>
        <v>713.2940000000001</v>
      </c>
      <c r="Z26" s="138">
        <f>IF(ISERROR(S26/Y26-1),"         /0",IF(S26/Y26&gt;5,"  *  ",(S26/Y26-1)))</f>
        <v>-0.26775915681331985</v>
      </c>
    </row>
    <row r="27" spans="1:26" ht="18.75" customHeight="1">
      <c r="A27" s="315" t="s">
        <v>447</v>
      </c>
      <c r="B27" s="472" t="s">
        <v>448</v>
      </c>
      <c r="C27" s="316">
        <v>24.077</v>
      </c>
      <c r="D27" s="317">
        <v>146.827</v>
      </c>
      <c r="E27" s="318">
        <v>4.66</v>
      </c>
      <c r="F27" s="317">
        <v>5.44</v>
      </c>
      <c r="G27" s="319">
        <f>SUM(C27:F27)</f>
        <v>181.004</v>
      </c>
      <c r="H27" s="320">
        <f>G27/$G$10</f>
        <v>0.00700182136172126</v>
      </c>
      <c r="I27" s="321">
        <v>22.983999999999998</v>
      </c>
      <c r="J27" s="317">
        <v>144.726</v>
      </c>
      <c r="K27" s="318">
        <v>0.03</v>
      </c>
      <c r="L27" s="317">
        <v>0.03</v>
      </c>
      <c r="M27" s="319">
        <f>SUM(I27:L27)</f>
        <v>167.77</v>
      </c>
      <c r="N27" s="322">
        <f>IF(ISERROR(G27/M27-1),"         /0",(G27/M27-1))</f>
        <v>0.07888180246766385</v>
      </c>
      <c r="O27" s="316">
        <v>50.079</v>
      </c>
      <c r="P27" s="317">
        <v>287.939</v>
      </c>
      <c r="Q27" s="318">
        <v>4.76</v>
      </c>
      <c r="R27" s="317">
        <v>5.92</v>
      </c>
      <c r="S27" s="319">
        <f>SUM(O27:R27)</f>
        <v>348.69800000000004</v>
      </c>
      <c r="T27" s="320">
        <f>S27/$S$10</f>
        <v>0.006890806706052189</v>
      </c>
      <c r="U27" s="321">
        <v>54.993</v>
      </c>
      <c r="V27" s="317">
        <v>289.79499999999996</v>
      </c>
      <c r="W27" s="318">
        <v>0.04</v>
      </c>
      <c r="X27" s="317">
        <v>0.918</v>
      </c>
      <c r="Y27" s="319">
        <f>SUM(U27:X27)</f>
        <v>345.746</v>
      </c>
      <c r="Z27" s="138">
        <f>IF(ISERROR(S27/Y27-1),"         /0",IF(S27/Y27&gt;5,"  *  ",(S27/Y27-1)))</f>
        <v>0.008538059731710623</v>
      </c>
    </row>
    <row r="28" spans="1:26" ht="18.75" customHeight="1">
      <c r="A28" s="315" t="s">
        <v>459</v>
      </c>
      <c r="B28" s="472" t="s">
        <v>460</v>
      </c>
      <c r="C28" s="316">
        <v>49.891999999999996</v>
      </c>
      <c r="D28" s="317">
        <v>118.167</v>
      </c>
      <c r="E28" s="318">
        <v>0.1</v>
      </c>
      <c r="F28" s="317">
        <v>1.3499999999999999</v>
      </c>
      <c r="G28" s="319">
        <f t="shared" si="15"/>
        <v>169.509</v>
      </c>
      <c r="H28" s="320">
        <f t="shared" si="1"/>
        <v>0.006557157505933621</v>
      </c>
      <c r="I28" s="321">
        <v>42.047000000000004</v>
      </c>
      <c r="J28" s="317">
        <v>128.718</v>
      </c>
      <c r="K28" s="318">
        <v>0.16499999999999998</v>
      </c>
      <c r="L28" s="317">
        <v>0.27999999999999997</v>
      </c>
      <c r="M28" s="319">
        <f t="shared" si="16"/>
        <v>171.20999999999998</v>
      </c>
      <c r="N28" s="322">
        <f t="shared" si="17"/>
        <v>-0.009935167338356421</v>
      </c>
      <c r="O28" s="316">
        <v>88.803</v>
      </c>
      <c r="P28" s="317">
        <v>213.68000000000004</v>
      </c>
      <c r="Q28" s="318">
        <v>0.98</v>
      </c>
      <c r="R28" s="317">
        <v>1.4549999999999998</v>
      </c>
      <c r="S28" s="319">
        <f t="shared" si="18"/>
        <v>304.91800000000006</v>
      </c>
      <c r="T28" s="320">
        <f t="shared" si="5"/>
        <v>0.006025646832491215</v>
      </c>
      <c r="U28" s="321">
        <v>77.573</v>
      </c>
      <c r="V28" s="317">
        <v>230.01299999999998</v>
      </c>
      <c r="W28" s="318">
        <v>0.265</v>
      </c>
      <c r="X28" s="317">
        <v>0.32999999999999996</v>
      </c>
      <c r="Y28" s="319">
        <f t="shared" si="19"/>
        <v>308.1809999999999</v>
      </c>
      <c r="Z28" s="138">
        <f t="shared" si="20"/>
        <v>-0.010587933714277908</v>
      </c>
    </row>
    <row r="29" spans="1:26" ht="18.75" customHeight="1">
      <c r="A29" s="315" t="s">
        <v>457</v>
      </c>
      <c r="B29" s="472" t="s">
        <v>458</v>
      </c>
      <c r="C29" s="316">
        <v>71.259</v>
      </c>
      <c r="D29" s="317">
        <v>74.281</v>
      </c>
      <c r="E29" s="318">
        <v>1.5020000000000002</v>
      </c>
      <c r="F29" s="317">
        <v>1.356</v>
      </c>
      <c r="G29" s="319">
        <f t="shared" si="15"/>
        <v>148.39800000000002</v>
      </c>
      <c r="H29" s="320">
        <f t="shared" si="1"/>
        <v>0.0057405156042778715</v>
      </c>
      <c r="I29" s="321">
        <v>45.165</v>
      </c>
      <c r="J29" s="317">
        <v>60.272000000000006</v>
      </c>
      <c r="K29" s="318">
        <v>1.915</v>
      </c>
      <c r="L29" s="317">
        <v>1.6360000000000003</v>
      </c>
      <c r="M29" s="319">
        <f t="shared" si="16"/>
        <v>108.98800000000001</v>
      </c>
      <c r="N29" s="322" t="s">
        <v>43</v>
      </c>
      <c r="O29" s="316">
        <v>97.86099999999999</v>
      </c>
      <c r="P29" s="317">
        <v>104.915</v>
      </c>
      <c r="Q29" s="318">
        <v>3.414999999999999</v>
      </c>
      <c r="R29" s="317">
        <v>2.9789999999999996</v>
      </c>
      <c r="S29" s="319">
        <f t="shared" si="18"/>
        <v>209.17000000000002</v>
      </c>
      <c r="T29" s="320">
        <f t="shared" si="5"/>
        <v>0.004133519660866814</v>
      </c>
      <c r="U29" s="321">
        <v>145.641</v>
      </c>
      <c r="V29" s="317">
        <v>170.60000000000002</v>
      </c>
      <c r="W29" s="318">
        <v>2.9759999999999986</v>
      </c>
      <c r="X29" s="317">
        <v>2.6309999999999993</v>
      </c>
      <c r="Y29" s="319">
        <f t="shared" si="19"/>
        <v>321.84799999999996</v>
      </c>
      <c r="Z29" s="138">
        <f t="shared" si="20"/>
        <v>-0.3500969401705152</v>
      </c>
    </row>
    <row r="30" spans="1:26" ht="18.75" customHeight="1">
      <c r="A30" s="315" t="s">
        <v>477</v>
      </c>
      <c r="B30" s="472" t="s">
        <v>478</v>
      </c>
      <c r="C30" s="316">
        <v>0.515</v>
      </c>
      <c r="D30" s="317">
        <v>1.5630000000000002</v>
      </c>
      <c r="E30" s="318">
        <v>52.807</v>
      </c>
      <c r="F30" s="317">
        <v>81</v>
      </c>
      <c r="G30" s="319">
        <f t="shared" si="15"/>
        <v>135.885</v>
      </c>
      <c r="H30" s="320">
        <f t="shared" si="1"/>
        <v>0.005256472209108602</v>
      </c>
      <c r="I30" s="321">
        <v>0.28</v>
      </c>
      <c r="J30" s="317">
        <v>4.566</v>
      </c>
      <c r="K30" s="318">
        <v>26.527</v>
      </c>
      <c r="L30" s="317">
        <v>59.011</v>
      </c>
      <c r="M30" s="319">
        <f t="shared" si="16"/>
        <v>90.384</v>
      </c>
      <c r="N30" s="322">
        <f t="shared" si="17"/>
        <v>0.5034187466808284</v>
      </c>
      <c r="O30" s="316">
        <v>1.1219999999999999</v>
      </c>
      <c r="P30" s="317">
        <v>4.53</v>
      </c>
      <c r="Q30" s="318">
        <v>139.92700000000002</v>
      </c>
      <c r="R30" s="317">
        <v>167.47</v>
      </c>
      <c r="S30" s="319">
        <f t="shared" si="18"/>
        <v>313.049</v>
      </c>
      <c r="T30" s="320">
        <f t="shared" si="5"/>
        <v>0.006186327849666277</v>
      </c>
      <c r="U30" s="321">
        <v>1.186</v>
      </c>
      <c r="V30" s="317">
        <v>9.003</v>
      </c>
      <c r="W30" s="318">
        <v>38.598</v>
      </c>
      <c r="X30" s="317">
        <v>103.177</v>
      </c>
      <c r="Y30" s="319">
        <f t="shared" si="19"/>
        <v>151.964</v>
      </c>
      <c r="Z30" s="138">
        <f t="shared" si="20"/>
        <v>1.0600207943986732</v>
      </c>
    </row>
    <row r="31" spans="1:26" ht="18.75" customHeight="1">
      <c r="A31" s="315" t="s">
        <v>445</v>
      </c>
      <c r="B31" s="472" t="s">
        <v>446</v>
      </c>
      <c r="C31" s="316">
        <v>22.730000000000004</v>
      </c>
      <c r="D31" s="317">
        <v>11.449</v>
      </c>
      <c r="E31" s="318">
        <v>43.559</v>
      </c>
      <c r="F31" s="317">
        <v>47.931000000000026</v>
      </c>
      <c r="G31" s="319">
        <f t="shared" si="15"/>
        <v>125.66900000000003</v>
      </c>
      <c r="H31" s="320">
        <f t="shared" si="1"/>
        <v>0.004861284218614778</v>
      </c>
      <c r="I31" s="321">
        <v>11.392999999999999</v>
      </c>
      <c r="J31" s="317">
        <v>5.78</v>
      </c>
      <c r="K31" s="318">
        <v>52.37300000000001</v>
      </c>
      <c r="L31" s="317">
        <v>43.46</v>
      </c>
      <c r="M31" s="319">
        <f t="shared" si="16"/>
        <v>113.006</v>
      </c>
      <c r="N31" s="322">
        <f t="shared" si="17"/>
        <v>0.11205599702670677</v>
      </c>
      <c r="O31" s="316">
        <v>40.44200000000001</v>
      </c>
      <c r="P31" s="317">
        <v>18.842999999999996</v>
      </c>
      <c r="Q31" s="318">
        <v>113.69100000000002</v>
      </c>
      <c r="R31" s="317">
        <v>112.99300000000004</v>
      </c>
      <c r="S31" s="319">
        <f t="shared" si="18"/>
        <v>285.96900000000005</v>
      </c>
      <c r="T31" s="320">
        <f t="shared" si="5"/>
        <v>0.005651185561497452</v>
      </c>
      <c r="U31" s="321">
        <v>28.352000000000004</v>
      </c>
      <c r="V31" s="317">
        <v>12.061</v>
      </c>
      <c r="W31" s="318">
        <v>109.54100000000001</v>
      </c>
      <c r="X31" s="317">
        <v>96.20400000000004</v>
      </c>
      <c r="Y31" s="319">
        <f t="shared" si="19"/>
        <v>246.15800000000004</v>
      </c>
      <c r="Z31" s="138">
        <f t="shared" si="20"/>
        <v>0.16172945831539098</v>
      </c>
    </row>
    <row r="32" spans="1:26" ht="18.75" customHeight="1">
      <c r="A32" s="315" t="s">
        <v>451</v>
      </c>
      <c r="B32" s="472" t="s">
        <v>452</v>
      </c>
      <c r="C32" s="316">
        <v>20.627000000000002</v>
      </c>
      <c r="D32" s="317">
        <v>99.446</v>
      </c>
      <c r="E32" s="318">
        <v>0.376</v>
      </c>
      <c r="F32" s="317">
        <v>2.235</v>
      </c>
      <c r="G32" s="319">
        <f t="shared" si="15"/>
        <v>122.68400000000001</v>
      </c>
      <c r="H32" s="320">
        <f t="shared" si="1"/>
        <v>0.00474581474410185</v>
      </c>
      <c r="I32" s="321">
        <v>24.421</v>
      </c>
      <c r="J32" s="317">
        <v>98.244</v>
      </c>
      <c r="K32" s="318">
        <v>0.351</v>
      </c>
      <c r="L32" s="317">
        <v>0.516</v>
      </c>
      <c r="M32" s="319">
        <f t="shared" si="16"/>
        <v>123.532</v>
      </c>
      <c r="N32" s="322">
        <f t="shared" si="17"/>
        <v>-0.00686461807466876</v>
      </c>
      <c r="O32" s="316">
        <v>37.241</v>
      </c>
      <c r="P32" s="317">
        <v>179.822</v>
      </c>
      <c r="Q32" s="318">
        <v>0.43</v>
      </c>
      <c r="R32" s="317">
        <v>2.439</v>
      </c>
      <c r="S32" s="319">
        <f t="shared" si="18"/>
        <v>219.932</v>
      </c>
      <c r="T32" s="320">
        <f t="shared" si="5"/>
        <v>0.004346193268890185</v>
      </c>
      <c r="U32" s="321">
        <v>43.352000000000004</v>
      </c>
      <c r="V32" s="317">
        <v>192.805</v>
      </c>
      <c r="W32" s="318">
        <v>0.531</v>
      </c>
      <c r="X32" s="317">
        <v>0.7020000000000001</v>
      </c>
      <c r="Y32" s="319">
        <f t="shared" si="19"/>
        <v>237.39000000000001</v>
      </c>
      <c r="Z32" s="138">
        <f t="shared" si="20"/>
        <v>-0.07354142971481537</v>
      </c>
    </row>
    <row r="33" spans="1:26" ht="18.75" customHeight="1">
      <c r="A33" s="315" t="s">
        <v>530</v>
      </c>
      <c r="B33" s="472" t="s">
        <v>531</v>
      </c>
      <c r="C33" s="316">
        <v>17.405</v>
      </c>
      <c r="D33" s="317">
        <v>36.150000000000006</v>
      </c>
      <c r="E33" s="318">
        <v>34.742000000000004</v>
      </c>
      <c r="F33" s="317">
        <v>25.595</v>
      </c>
      <c r="G33" s="319">
        <f t="shared" si="15"/>
        <v>113.89200000000001</v>
      </c>
      <c r="H33" s="320">
        <f t="shared" si="1"/>
        <v>0.004405711688853052</v>
      </c>
      <c r="I33" s="321">
        <v>29.92</v>
      </c>
      <c r="J33" s="317">
        <v>38.199999999999996</v>
      </c>
      <c r="K33" s="318">
        <v>16.005000000000003</v>
      </c>
      <c r="L33" s="317">
        <v>5.627000000000001</v>
      </c>
      <c r="M33" s="319">
        <f t="shared" si="16"/>
        <v>89.752</v>
      </c>
      <c r="N33" s="322">
        <f t="shared" si="17"/>
        <v>0.2689633657188699</v>
      </c>
      <c r="O33" s="316">
        <v>42.45</v>
      </c>
      <c r="P33" s="317">
        <v>68.625</v>
      </c>
      <c r="Q33" s="318">
        <v>68.57000000000001</v>
      </c>
      <c r="R33" s="317">
        <v>55.988</v>
      </c>
      <c r="S33" s="319">
        <f t="shared" si="18"/>
        <v>235.633</v>
      </c>
      <c r="T33" s="320">
        <f t="shared" si="5"/>
        <v>0.004656469083754984</v>
      </c>
      <c r="U33" s="321">
        <v>56.78</v>
      </c>
      <c r="V33" s="317">
        <v>72.25</v>
      </c>
      <c r="W33" s="318">
        <v>21.479000000000003</v>
      </c>
      <c r="X33" s="317">
        <v>9.655</v>
      </c>
      <c r="Y33" s="319">
        <f t="shared" si="19"/>
        <v>160.16400000000002</v>
      </c>
      <c r="Z33" s="138">
        <f t="shared" si="20"/>
        <v>0.47119827177143425</v>
      </c>
    </row>
    <row r="34" spans="1:26" ht="18.75" customHeight="1">
      <c r="A34" s="315" t="s">
        <v>528</v>
      </c>
      <c r="B34" s="472" t="s">
        <v>528</v>
      </c>
      <c r="C34" s="316">
        <v>38.785000000000004</v>
      </c>
      <c r="D34" s="317">
        <v>0</v>
      </c>
      <c r="E34" s="318">
        <v>31.786</v>
      </c>
      <c r="F34" s="317">
        <v>32.217999999999996</v>
      </c>
      <c r="G34" s="319">
        <f t="shared" si="15"/>
        <v>102.78899999999999</v>
      </c>
      <c r="H34" s="320">
        <f t="shared" si="1"/>
        <v>0.003976211663554212</v>
      </c>
      <c r="I34" s="321">
        <v>37.05</v>
      </c>
      <c r="J34" s="317">
        <v>0</v>
      </c>
      <c r="K34" s="318">
        <v>27.082</v>
      </c>
      <c r="L34" s="317">
        <v>36.001</v>
      </c>
      <c r="M34" s="319">
        <f t="shared" si="16"/>
        <v>100.13300000000001</v>
      </c>
      <c r="N34" s="322">
        <f t="shared" si="17"/>
        <v>0.02652472211958079</v>
      </c>
      <c r="O34" s="316">
        <v>56.005</v>
      </c>
      <c r="P34" s="317">
        <v>0</v>
      </c>
      <c r="Q34" s="318">
        <v>53.776</v>
      </c>
      <c r="R34" s="317">
        <v>58.915000000000006</v>
      </c>
      <c r="S34" s="319">
        <f t="shared" si="18"/>
        <v>168.69600000000003</v>
      </c>
      <c r="T34" s="320">
        <f t="shared" si="5"/>
        <v>0.0033336914122942493</v>
      </c>
      <c r="U34" s="321">
        <v>82.38000000000001</v>
      </c>
      <c r="V34" s="317">
        <v>2.1</v>
      </c>
      <c r="W34" s="318">
        <v>49.67700000000001</v>
      </c>
      <c r="X34" s="317">
        <v>67.54</v>
      </c>
      <c r="Y34" s="319">
        <f t="shared" si="19"/>
        <v>201.697</v>
      </c>
      <c r="Z34" s="138">
        <f t="shared" si="20"/>
        <v>-0.16361671219700824</v>
      </c>
    </row>
    <row r="35" spans="1:26" ht="18.75" customHeight="1">
      <c r="A35" s="315" t="s">
        <v>493</v>
      </c>
      <c r="B35" s="472" t="s">
        <v>494</v>
      </c>
      <c r="C35" s="316">
        <v>0.93</v>
      </c>
      <c r="D35" s="317">
        <v>2.81</v>
      </c>
      <c r="E35" s="318">
        <v>50.28700000000001</v>
      </c>
      <c r="F35" s="317">
        <v>37.828</v>
      </c>
      <c r="G35" s="319">
        <f t="shared" si="15"/>
        <v>91.85500000000002</v>
      </c>
      <c r="H35" s="320">
        <f t="shared" si="1"/>
        <v>0.003553249105991616</v>
      </c>
      <c r="I35" s="321">
        <v>0.09</v>
      </c>
      <c r="J35" s="317">
        <v>2.473</v>
      </c>
      <c r="K35" s="318">
        <v>26.603</v>
      </c>
      <c r="L35" s="317">
        <v>26.111999999999995</v>
      </c>
      <c r="M35" s="319">
        <f t="shared" si="16"/>
        <v>55.27799999999999</v>
      </c>
      <c r="N35" s="322">
        <f t="shared" si="17"/>
        <v>0.6616918122942226</v>
      </c>
      <c r="O35" s="316">
        <v>1.48</v>
      </c>
      <c r="P35" s="317">
        <v>7.109999999999999</v>
      </c>
      <c r="Q35" s="318">
        <v>91.83799999999998</v>
      </c>
      <c r="R35" s="317">
        <v>81.21799999999996</v>
      </c>
      <c r="S35" s="319">
        <f t="shared" si="18"/>
        <v>181.64599999999996</v>
      </c>
      <c r="T35" s="320">
        <f t="shared" si="5"/>
        <v>0.003589603252463609</v>
      </c>
      <c r="U35" s="321">
        <v>0.604</v>
      </c>
      <c r="V35" s="317">
        <v>4.821</v>
      </c>
      <c r="W35" s="318">
        <v>58.164</v>
      </c>
      <c r="X35" s="317">
        <v>55.93400000000001</v>
      </c>
      <c r="Y35" s="319">
        <f t="shared" si="19"/>
        <v>119.52300000000001</v>
      </c>
      <c r="Z35" s="138">
        <f t="shared" si="20"/>
        <v>0.5197577035382306</v>
      </c>
    </row>
    <row r="36" spans="1:26" ht="18.75" customHeight="1">
      <c r="A36" s="315" t="s">
        <v>532</v>
      </c>
      <c r="B36" s="472" t="s">
        <v>533</v>
      </c>
      <c r="C36" s="316">
        <v>6.58</v>
      </c>
      <c r="D36" s="317">
        <v>29.19</v>
      </c>
      <c r="E36" s="318">
        <v>18.959999999999997</v>
      </c>
      <c r="F36" s="317">
        <v>29.185</v>
      </c>
      <c r="G36" s="319">
        <f t="shared" si="15"/>
        <v>83.915</v>
      </c>
      <c r="H36" s="320">
        <f t="shared" si="1"/>
        <v>0.0032461041721113327</v>
      </c>
      <c r="I36" s="321">
        <v>3.61</v>
      </c>
      <c r="J36" s="317">
        <v>37.175</v>
      </c>
      <c r="K36" s="318">
        <v>1.916</v>
      </c>
      <c r="L36" s="317">
        <v>8.606</v>
      </c>
      <c r="M36" s="319">
        <f t="shared" si="16"/>
        <v>51.306999999999995</v>
      </c>
      <c r="N36" s="322" t="s">
        <v>43</v>
      </c>
      <c r="O36" s="316">
        <v>12.66</v>
      </c>
      <c r="P36" s="317">
        <v>61.935</v>
      </c>
      <c r="Q36" s="318">
        <v>19.561</v>
      </c>
      <c r="R36" s="317">
        <v>31.221999999999998</v>
      </c>
      <c r="S36" s="319">
        <f t="shared" si="18"/>
        <v>125.378</v>
      </c>
      <c r="T36" s="320">
        <f t="shared" si="5"/>
        <v>0.0024776613665447216</v>
      </c>
      <c r="U36" s="321">
        <v>12.1</v>
      </c>
      <c r="V36" s="317">
        <v>72.88</v>
      </c>
      <c r="W36" s="318">
        <v>4.446000000000001</v>
      </c>
      <c r="X36" s="317">
        <v>15.336</v>
      </c>
      <c r="Y36" s="319">
        <f t="shared" si="19"/>
        <v>104.76199999999999</v>
      </c>
      <c r="Z36" s="138">
        <f t="shared" si="20"/>
        <v>0.19678891201008009</v>
      </c>
    </row>
    <row r="37" spans="1:26" ht="18.75" customHeight="1">
      <c r="A37" s="315" t="s">
        <v>534</v>
      </c>
      <c r="B37" s="472" t="s">
        <v>535</v>
      </c>
      <c r="C37" s="316">
        <v>43.300000000000004</v>
      </c>
      <c r="D37" s="317">
        <v>36.599999999999994</v>
      </c>
      <c r="E37" s="318">
        <v>0</v>
      </c>
      <c r="F37" s="317">
        <v>0</v>
      </c>
      <c r="G37" s="319">
        <f t="shared" si="15"/>
        <v>79.9</v>
      </c>
      <c r="H37" s="320">
        <f t="shared" si="1"/>
        <v>0.0030907909593242623</v>
      </c>
      <c r="I37" s="321"/>
      <c r="J37" s="317"/>
      <c r="K37" s="318"/>
      <c r="L37" s="317"/>
      <c r="M37" s="319">
        <f t="shared" si="16"/>
        <v>0</v>
      </c>
      <c r="N37" s="322" t="str">
        <f t="shared" si="17"/>
        <v>         /0</v>
      </c>
      <c r="O37" s="316">
        <v>63.50000000000001</v>
      </c>
      <c r="P37" s="317">
        <v>55.1</v>
      </c>
      <c r="Q37" s="318">
        <v>2.7</v>
      </c>
      <c r="R37" s="317">
        <v>0</v>
      </c>
      <c r="S37" s="319">
        <f t="shared" si="18"/>
        <v>121.30000000000001</v>
      </c>
      <c r="T37" s="320">
        <f t="shared" si="5"/>
        <v>0.002397073838806447</v>
      </c>
      <c r="U37" s="321"/>
      <c r="V37" s="317"/>
      <c r="W37" s="318"/>
      <c r="X37" s="317"/>
      <c r="Y37" s="319">
        <f t="shared" si="19"/>
        <v>0</v>
      </c>
      <c r="Z37" s="138" t="str">
        <f t="shared" si="20"/>
        <v>         /0</v>
      </c>
    </row>
    <row r="38" spans="1:26" ht="18.75" customHeight="1">
      <c r="A38" s="315" t="s">
        <v>536</v>
      </c>
      <c r="B38" s="472" t="s">
        <v>537</v>
      </c>
      <c r="C38" s="316">
        <v>0</v>
      </c>
      <c r="D38" s="317">
        <v>0</v>
      </c>
      <c r="E38" s="318">
        <v>38.195</v>
      </c>
      <c r="F38" s="317">
        <v>38.54</v>
      </c>
      <c r="G38" s="319">
        <f>SUM(C38:F38)</f>
        <v>76.735</v>
      </c>
      <c r="H38" s="320">
        <f>G38/$G$10</f>
        <v>0.00296835850142362</v>
      </c>
      <c r="I38" s="321"/>
      <c r="J38" s="317"/>
      <c r="K38" s="318">
        <v>37.001999999999995</v>
      </c>
      <c r="L38" s="317">
        <v>36.722</v>
      </c>
      <c r="M38" s="319">
        <f>SUM(I38:L38)</f>
        <v>73.72399999999999</v>
      </c>
      <c r="N38" s="322">
        <f>IF(ISERROR(G38/M38-1),"         /0",(G38/M38-1))</f>
        <v>0.04084151700938654</v>
      </c>
      <c r="O38" s="316"/>
      <c r="P38" s="317"/>
      <c r="Q38" s="318">
        <v>85.45499999999998</v>
      </c>
      <c r="R38" s="317">
        <v>86.25</v>
      </c>
      <c r="S38" s="319">
        <f>SUM(O38:R38)</f>
        <v>171.70499999999998</v>
      </c>
      <c r="T38" s="320">
        <f>S38/$S$10</f>
        <v>0.0033931538622610133</v>
      </c>
      <c r="U38" s="321"/>
      <c r="V38" s="317"/>
      <c r="W38" s="318">
        <v>77.277</v>
      </c>
      <c r="X38" s="317">
        <v>76.777</v>
      </c>
      <c r="Y38" s="319">
        <f>SUM(U38:X38)</f>
        <v>154.054</v>
      </c>
      <c r="Z38" s="138">
        <f>IF(ISERROR(S38/Y38-1),"         /0",IF(S38/Y38&gt;5,"  *  ",(S38/Y38-1)))</f>
        <v>0.11457670686901977</v>
      </c>
    </row>
    <row r="39" spans="1:26" ht="18.75" customHeight="1">
      <c r="A39" s="315" t="s">
        <v>465</v>
      </c>
      <c r="B39" s="472" t="s">
        <v>466</v>
      </c>
      <c r="C39" s="316">
        <v>9.225</v>
      </c>
      <c r="D39" s="317">
        <v>55.317</v>
      </c>
      <c r="E39" s="318">
        <v>0</v>
      </c>
      <c r="F39" s="317">
        <v>0.601</v>
      </c>
      <c r="G39" s="319">
        <f t="shared" si="15"/>
        <v>65.143</v>
      </c>
      <c r="H39" s="320">
        <f t="shared" si="1"/>
        <v>0.0025199423712548236</v>
      </c>
      <c r="I39" s="321">
        <v>38.283</v>
      </c>
      <c r="J39" s="317">
        <v>37.537</v>
      </c>
      <c r="K39" s="318">
        <v>0.711</v>
      </c>
      <c r="L39" s="317">
        <v>3.448</v>
      </c>
      <c r="M39" s="319">
        <f t="shared" si="16"/>
        <v>79.97899999999998</v>
      </c>
      <c r="N39" s="322" t="s">
        <v>43</v>
      </c>
      <c r="O39" s="316">
        <v>18.103</v>
      </c>
      <c r="P39" s="317">
        <v>93.49799999999999</v>
      </c>
      <c r="Q39" s="318">
        <v>0</v>
      </c>
      <c r="R39" s="317">
        <v>0.601</v>
      </c>
      <c r="S39" s="319">
        <f t="shared" si="18"/>
        <v>112.202</v>
      </c>
      <c r="T39" s="320">
        <f t="shared" si="5"/>
        <v>0.002217283420129934</v>
      </c>
      <c r="U39" s="321">
        <v>66.588</v>
      </c>
      <c r="V39" s="317">
        <v>69.67699999999999</v>
      </c>
      <c r="W39" s="318">
        <v>0.711</v>
      </c>
      <c r="X39" s="317">
        <v>3.448</v>
      </c>
      <c r="Y39" s="319">
        <f t="shared" si="19"/>
        <v>140.424</v>
      </c>
      <c r="Z39" s="138">
        <f t="shared" si="20"/>
        <v>-0.20097704096165903</v>
      </c>
    </row>
    <row r="40" spans="1:26" ht="18.75" customHeight="1">
      <c r="A40" s="315" t="s">
        <v>475</v>
      </c>
      <c r="B40" s="472" t="s">
        <v>476</v>
      </c>
      <c r="C40" s="316">
        <v>8.311</v>
      </c>
      <c r="D40" s="317">
        <v>50.031</v>
      </c>
      <c r="E40" s="318">
        <v>1.508</v>
      </c>
      <c r="F40" s="317">
        <v>3.043</v>
      </c>
      <c r="G40" s="319">
        <f t="shared" si="15"/>
        <v>62.893</v>
      </c>
      <c r="H40" s="320">
        <f t="shared" si="1"/>
        <v>0.002432905078908396</v>
      </c>
      <c r="I40" s="321">
        <v>5.119</v>
      </c>
      <c r="J40" s="317">
        <v>35.064</v>
      </c>
      <c r="K40" s="318">
        <v>2.12</v>
      </c>
      <c r="L40" s="317">
        <v>2.2199999999999998</v>
      </c>
      <c r="M40" s="319">
        <f t="shared" si="16"/>
        <v>44.522999999999996</v>
      </c>
      <c r="N40" s="322">
        <f t="shared" si="17"/>
        <v>0.41259573703479124</v>
      </c>
      <c r="O40" s="316">
        <v>13.714</v>
      </c>
      <c r="P40" s="317">
        <v>87.12100000000001</v>
      </c>
      <c r="Q40" s="318">
        <v>2.167</v>
      </c>
      <c r="R40" s="317">
        <v>14.584999999999999</v>
      </c>
      <c r="S40" s="319">
        <f t="shared" si="18"/>
        <v>117.587</v>
      </c>
      <c r="T40" s="320">
        <f t="shared" si="5"/>
        <v>0.002323699270269857</v>
      </c>
      <c r="U40" s="321">
        <v>9.173</v>
      </c>
      <c r="V40" s="317">
        <v>71.938</v>
      </c>
      <c r="W40" s="318">
        <v>3.9379999999999997</v>
      </c>
      <c r="X40" s="317">
        <v>2.891</v>
      </c>
      <c r="Y40" s="319">
        <f t="shared" si="19"/>
        <v>87.94000000000001</v>
      </c>
      <c r="Z40" s="138">
        <f t="shared" si="20"/>
        <v>0.3371275869911301</v>
      </c>
    </row>
    <row r="41" spans="1:26" ht="18.75" customHeight="1">
      <c r="A41" s="315" t="s">
        <v>455</v>
      </c>
      <c r="B41" s="472" t="s">
        <v>456</v>
      </c>
      <c r="C41" s="316">
        <v>0.8700000000000001</v>
      </c>
      <c r="D41" s="317">
        <v>5.002000000000001</v>
      </c>
      <c r="E41" s="318">
        <v>22.505000000000003</v>
      </c>
      <c r="F41" s="317">
        <v>28.112000000000005</v>
      </c>
      <c r="G41" s="319">
        <f t="shared" si="15"/>
        <v>56.489000000000004</v>
      </c>
      <c r="H41" s="320">
        <f t="shared" si="1"/>
        <v>0.0021851776032699405</v>
      </c>
      <c r="I41" s="321">
        <v>0.9570000000000001</v>
      </c>
      <c r="J41" s="317">
        <v>4.399</v>
      </c>
      <c r="K41" s="318">
        <v>22.878999999999998</v>
      </c>
      <c r="L41" s="317">
        <v>17.423</v>
      </c>
      <c r="M41" s="319">
        <f t="shared" si="16"/>
        <v>45.658</v>
      </c>
      <c r="N41" s="322">
        <f t="shared" si="17"/>
        <v>0.23722020237417318</v>
      </c>
      <c r="O41" s="316">
        <v>3.213</v>
      </c>
      <c r="P41" s="317">
        <v>13.801</v>
      </c>
      <c r="Q41" s="318">
        <v>51.07000000000001</v>
      </c>
      <c r="R41" s="317">
        <v>53.47200000000001</v>
      </c>
      <c r="S41" s="319">
        <f t="shared" si="18"/>
        <v>121.55600000000001</v>
      </c>
      <c r="T41" s="320">
        <f t="shared" si="5"/>
        <v>0.002402132791013656</v>
      </c>
      <c r="U41" s="321">
        <v>2.564</v>
      </c>
      <c r="V41" s="317">
        <v>8.943</v>
      </c>
      <c r="W41" s="318">
        <v>45.45300000000001</v>
      </c>
      <c r="X41" s="317">
        <v>37.19600000000001</v>
      </c>
      <c r="Y41" s="319">
        <f t="shared" si="19"/>
        <v>94.15600000000002</v>
      </c>
      <c r="Z41" s="138">
        <f t="shared" si="20"/>
        <v>0.29100641488593393</v>
      </c>
    </row>
    <row r="42" spans="1:26" ht="18.75" customHeight="1">
      <c r="A42" s="315" t="s">
        <v>491</v>
      </c>
      <c r="B42" s="472" t="s">
        <v>492</v>
      </c>
      <c r="C42" s="316">
        <v>6.3740000000000006</v>
      </c>
      <c r="D42" s="317">
        <v>7.706</v>
      </c>
      <c r="E42" s="318">
        <v>13.509</v>
      </c>
      <c r="F42" s="317">
        <v>16.287</v>
      </c>
      <c r="G42" s="319">
        <f t="shared" si="15"/>
        <v>43.876000000000005</v>
      </c>
      <c r="H42" s="320">
        <f t="shared" si="1"/>
        <v>0.0016972658839963873</v>
      </c>
      <c r="I42" s="321">
        <v>4.9239999999999995</v>
      </c>
      <c r="J42" s="317">
        <v>4.925000000000001</v>
      </c>
      <c r="K42" s="318">
        <v>9.691</v>
      </c>
      <c r="L42" s="317">
        <v>13.54</v>
      </c>
      <c r="M42" s="319">
        <f t="shared" si="16"/>
        <v>33.08</v>
      </c>
      <c r="N42" s="322">
        <f t="shared" si="17"/>
        <v>0.32636033857315616</v>
      </c>
      <c r="O42" s="316">
        <v>14.758000000000001</v>
      </c>
      <c r="P42" s="317">
        <v>14.670000000000002</v>
      </c>
      <c r="Q42" s="318">
        <v>31.979</v>
      </c>
      <c r="R42" s="317">
        <v>35.41</v>
      </c>
      <c r="S42" s="319">
        <f t="shared" si="18"/>
        <v>96.81700000000001</v>
      </c>
      <c r="T42" s="320">
        <f t="shared" si="5"/>
        <v>0.0019132522493959094</v>
      </c>
      <c r="U42" s="321">
        <v>10.139</v>
      </c>
      <c r="V42" s="317">
        <v>9.868</v>
      </c>
      <c r="W42" s="318">
        <v>38.423</v>
      </c>
      <c r="X42" s="317">
        <v>42.653999999999996</v>
      </c>
      <c r="Y42" s="319">
        <f t="shared" si="19"/>
        <v>101.084</v>
      </c>
      <c r="Z42" s="138">
        <f t="shared" si="20"/>
        <v>-0.042212417395433466</v>
      </c>
    </row>
    <row r="43" spans="1:26" ht="18.75" customHeight="1">
      <c r="A43" s="315" t="s">
        <v>538</v>
      </c>
      <c r="B43" s="472" t="s">
        <v>538</v>
      </c>
      <c r="C43" s="316">
        <v>6.115000000000001</v>
      </c>
      <c r="D43" s="317">
        <v>12.145</v>
      </c>
      <c r="E43" s="318">
        <v>5.822</v>
      </c>
      <c r="F43" s="317">
        <v>16.615000000000002</v>
      </c>
      <c r="G43" s="319">
        <f t="shared" si="15"/>
        <v>40.697</v>
      </c>
      <c r="H43" s="320">
        <f t="shared" si="1"/>
        <v>0.0015742918607211452</v>
      </c>
      <c r="I43" s="321">
        <v>8.4</v>
      </c>
      <c r="J43" s="317">
        <v>17.76</v>
      </c>
      <c r="K43" s="318">
        <v>7.837</v>
      </c>
      <c r="L43" s="317">
        <v>25.494000000000003</v>
      </c>
      <c r="M43" s="319">
        <f t="shared" si="16"/>
        <v>59.491</v>
      </c>
      <c r="N43" s="322">
        <f t="shared" si="17"/>
        <v>-0.31591333142828326</v>
      </c>
      <c r="O43" s="316">
        <v>16.735</v>
      </c>
      <c r="P43" s="317">
        <v>28.305</v>
      </c>
      <c r="Q43" s="318">
        <v>14.088000000000001</v>
      </c>
      <c r="R43" s="317">
        <v>34.637</v>
      </c>
      <c r="S43" s="319">
        <f t="shared" si="18"/>
        <v>93.765</v>
      </c>
      <c r="T43" s="320">
        <f t="shared" si="5"/>
        <v>0.0018529400535505895</v>
      </c>
      <c r="U43" s="321">
        <v>15.979999999999999</v>
      </c>
      <c r="V43" s="317">
        <v>33.120999999999995</v>
      </c>
      <c r="W43" s="318">
        <v>17.156999999999996</v>
      </c>
      <c r="X43" s="317">
        <v>48.954</v>
      </c>
      <c r="Y43" s="319">
        <f t="shared" si="19"/>
        <v>115.21199999999999</v>
      </c>
      <c r="Z43" s="138">
        <f t="shared" si="20"/>
        <v>-0.18615248411623786</v>
      </c>
    </row>
    <row r="44" spans="1:26" ht="18.75" customHeight="1">
      <c r="A44" s="315" t="s">
        <v>539</v>
      </c>
      <c r="B44" s="472" t="s">
        <v>539</v>
      </c>
      <c r="C44" s="316">
        <v>8.67</v>
      </c>
      <c r="D44" s="317">
        <v>12.525000000000002</v>
      </c>
      <c r="E44" s="318">
        <v>10.375</v>
      </c>
      <c r="F44" s="317">
        <v>3.238</v>
      </c>
      <c r="G44" s="319">
        <f t="shared" si="15"/>
        <v>34.808</v>
      </c>
      <c r="H44" s="320">
        <f t="shared" si="1"/>
        <v>0.0013464862542197612</v>
      </c>
      <c r="I44" s="321">
        <v>18.377000000000002</v>
      </c>
      <c r="J44" s="317">
        <v>24.362</v>
      </c>
      <c r="K44" s="318">
        <v>19.256</v>
      </c>
      <c r="L44" s="317">
        <v>5.859999999999999</v>
      </c>
      <c r="M44" s="319">
        <f t="shared" si="16"/>
        <v>67.855</v>
      </c>
      <c r="N44" s="322">
        <f t="shared" si="17"/>
        <v>-0.4870238007516027</v>
      </c>
      <c r="O44" s="316">
        <v>21.490000000000002</v>
      </c>
      <c r="P44" s="317">
        <v>30.145000000000003</v>
      </c>
      <c r="Q44" s="318">
        <v>20.895</v>
      </c>
      <c r="R44" s="317">
        <v>8.186</v>
      </c>
      <c r="S44" s="319">
        <f t="shared" si="18"/>
        <v>80.71600000000001</v>
      </c>
      <c r="T44" s="320">
        <f t="shared" si="5"/>
        <v>0.0015950718217073471</v>
      </c>
      <c r="U44" s="321">
        <v>30.422000000000004</v>
      </c>
      <c r="V44" s="317">
        <v>45.066</v>
      </c>
      <c r="W44" s="318">
        <v>37.370999999999995</v>
      </c>
      <c r="X44" s="317">
        <v>11.776</v>
      </c>
      <c r="Y44" s="319">
        <f t="shared" si="19"/>
        <v>124.63499999999999</v>
      </c>
      <c r="Z44" s="138">
        <f t="shared" si="20"/>
        <v>-0.35238095238095224</v>
      </c>
    </row>
    <row r="45" spans="1:26" ht="18.75" customHeight="1">
      <c r="A45" s="315" t="s">
        <v>481</v>
      </c>
      <c r="B45" s="472" t="s">
        <v>482</v>
      </c>
      <c r="C45" s="316">
        <v>12.086000000000002</v>
      </c>
      <c r="D45" s="317">
        <v>21.289</v>
      </c>
      <c r="E45" s="318">
        <v>0.65</v>
      </c>
      <c r="F45" s="317">
        <v>0.4</v>
      </c>
      <c r="G45" s="319">
        <f t="shared" si="15"/>
        <v>34.425</v>
      </c>
      <c r="H45" s="320">
        <f t="shared" si="1"/>
        <v>0.0013316705729003468</v>
      </c>
      <c r="I45" s="321">
        <v>18.331</v>
      </c>
      <c r="J45" s="317">
        <v>15.141</v>
      </c>
      <c r="K45" s="318">
        <v>0.5</v>
      </c>
      <c r="L45" s="317">
        <v>0.39</v>
      </c>
      <c r="M45" s="319">
        <f t="shared" si="16"/>
        <v>34.362</v>
      </c>
      <c r="N45" s="322">
        <f t="shared" si="17"/>
        <v>0.0018334206390779872</v>
      </c>
      <c r="O45" s="316">
        <v>22.097</v>
      </c>
      <c r="P45" s="317">
        <v>42.535999999999994</v>
      </c>
      <c r="Q45" s="318">
        <v>0.9500000000000001</v>
      </c>
      <c r="R45" s="317">
        <v>0.7</v>
      </c>
      <c r="S45" s="319">
        <f t="shared" si="18"/>
        <v>66.283</v>
      </c>
      <c r="T45" s="320">
        <f t="shared" si="5"/>
        <v>0.0013098536294938808</v>
      </c>
      <c r="U45" s="321">
        <v>30.15</v>
      </c>
      <c r="V45" s="317">
        <v>29.479</v>
      </c>
      <c r="W45" s="318">
        <v>0.98</v>
      </c>
      <c r="X45" s="317">
        <v>0.97</v>
      </c>
      <c r="Y45" s="319">
        <f t="shared" si="19"/>
        <v>61.57899999999999</v>
      </c>
      <c r="Z45" s="138">
        <f t="shared" si="20"/>
        <v>0.07638967829942045</v>
      </c>
    </row>
    <row r="46" spans="1:26" ht="18.75" customHeight="1">
      <c r="A46" s="315" t="s">
        <v>485</v>
      </c>
      <c r="B46" s="472" t="s">
        <v>486</v>
      </c>
      <c r="C46" s="316">
        <v>12.247</v>
      </c>
      <c r="D46" s="317">
        <v>11.6</v>
      </c>
      <c r="E46" s="318">
        <v>6.21</v>
      </c>
      <c r="F46" s="317">
        <v>2.335</v>
      </c>
      <c r="G46" s="319">
        <f t="shared" si="15"/>
        <v>32.392</v>
      </c>
      <c r="H46" s="320">
        <f t="shared" si="1"/>
        <v>0.001253027543860219</v>
      </c>
      <c r="I46" s="321">
        <v>0</v>
      </c>
      <c r="J46" s="317">
        <v>0</v>
      </c>
      <c r="K46" s="318">
        <v>3.7180000000000004</v>
      </c>
      <c r="L46" s="317">
        <v>1.522</v>
      </c>
      <c r="M46" s="319">
        <f t="shared" si="16"/>
        <v>5.24</v>
      </c>
      <c r="N46" s="322">
        <f t="shared" si="17"/>
        <v>5.181679389312977</v>
      </c>
      <c r="O46" s="316">
        <v>19.047</v>
      </c>
      <c r="P46" s="317">
        <v>18.6</v>
      </c>
      <c r="Q46" s="318">
        <v>9.019999999999998</v>
      </c>
      <c r="R46" s="317">
        <v>5.519</v>
      </c>
      <c r="S46" s="319">
        <f t="shared" si="18"/>
        <v>52.186</v>
      </c>
      <c r="T46" s="320">
        <f t="shared" si="5"/>
        <v>0.0010312753120523762</v>
      </c>
      <c r="U46" s="321">
        <v>0</v>
      </c>
      <c r="V46" s="317">
        <v>0</v>
      </c>
      <c r="W46" s="318">
        <v>5.439</v>
      </c>
      <c r="X46" s="317">
        <v>2.9139999999999997</v>
      </c>
      <c r="Y46" s="319">
        <f t="shared" si="19"/>
        <v>8.353</v>
      </c>
      <c r="Z46" s="138" t="str">
        <f t="shared" si="20"/>
        <v>  *  </v>
      </c>
    </row>
    <row r="47" spans="1:26" ht="18.75" customHeight="1">
      <c r="A47" s="315" t="s">
        <v>540</v>
      </c>
      <c r="B47" s="472" t="s">
        <v>540</v>
      </c>
      <c r="C47" s="316">
        <v>7.815</v>
      </c>
      <c r="D47" s="317">
        <v>11.719999999999999</v>
      </c>
      <c r="E47" s="318">
        <v>4.141</v>
      </c>
      <c r="F47" s="317">
        <v>4.869000000000001</v>
      </c>
      <c r="G47" s="319">
        <f t="shared" si="15"/>
        <v>28.545</v>
      </c>
      <c r="H47" s="320">
        <f t="shared" si="1"/>
        <v>0.0011042131155683487</v>
      </c>
      <c r="I47" s="321">
        <v>11.338</v>
      </c>
      <c r="J47" s="317">
        <v>17.438</v>
      </c>
      <c r="K47" s="318">
        <v>5.970000000000001</v>
      </c>
      <c r="L47" s="317">
        <v>3.38</v>
      </c>
      <c r="M47" s="319">
        <f t="shared" si="16"/>
        <v>38.126</v>
      </c>
      <c r="N47" s="322">
        <f t="shared" si="17"/>
        <v>-0.2512983266012694</v>
      </c>
      <c r="O47" s="316">
        <v>14.56</v>
      </c>
      <c r="P47" s="317">
        <v>18.47</v>
      </c>
      <c r="Q47" s="318">
        <v>4.263</v>
      </c>
      <c r="R47" s="317">
        <v>5.228000000000001</v>
      </c>
      <c r="S47" s="319">
        <f t="shared" si="18"/>
        <v>42.521</v>
      </c>
      <c r="T47" s="320">
        <f t="shared" si="5"/>
        <v>0.0008402801046981775</v>
      </c>
      <c r="U47" s="321">
        <v>24.55</v>
      </c>
      <c r="V47" s="317">
        <v>28.089000000000002</v>
      </c>
      <c r="W47" s="318">
        <v>6.0200000000000005</v>
      </c>
      <c r="X47" s="317">
        <v>3.4299999999999997</v>
      </c>
      <c r="Y47" s="319">
        <f t="shared" si="19"/>
        <v>62.089000000000006</v>
      </c>
      <c r="Z47" s="138">
        <f t="shared" si="20"/>
        <v>-0.31516049541786795</v>
      </c>
    </row>
    <row r="48" spans="1:26" ht="18.75" customHeight="1">
      <c r="A48" s="315" t="s">
        <v>541</v>
      </c>
      <c r="B48" s="472" t="s">
        <v>541</v>
      </c>
      <c r="C48" s="316">
        <v>1.4000000000000001</v>
      </c>
      <c r="D48" s="317">
        <v>23.605</v>
      </c>
      <c r="E48" s="318">
        <v>0.7550000000000001</v>
      </c>
      <c r="F48" s="317">
        <v>1.501</v>
      </c>
      <c r="G48" s="319">
        <f t="shared" si="15"/>
        <v>27.261</v>
      </c>
      <c r="H48" s="320">
        <f t="shared" si="1"/>
        <v>0.0010545438340693204</v>
      </c>
      <c r="I48" s="321">
        <v>1.58</v>
      </c>
      <c r="J48" s="317">
        <v>23.209999999999997</v>
      </c>
      <c r="K48" s="318">
        <v>2.257</v>
      </c>
      <c r="L48" s="317">
        <v>4.591</v>
      </c>
      <c r="M48" s="319">
        <f t="shared" si="16"/>
        <v>31.638</v>
      </c>
      <c r="N48" s="322">
        <f t="shared" si="17"/>
        <v>-0.1383462924331501</v>
      </c>
      <c r="O48" s="316">
        <v>3.8200000000000003</v>
      </c>
      <c r="P48" s="317">
        <v>41.275000000000006</v>
      </c>
      <c r="Q48" s="318">
        <v>1.5599999999999998</v>
      </c>
      <c r="R48" s="317">
        <v>2.585</v>
      </c>
      <c r="S48" s="319">
        <f t="shared" si="18"/>
        <v>49.24000000000001</v>
      </c>
      <c r="T48" s="320">
        <f t="shared" si="5"/>
        <v>0.0009730578386053543</v>
      </c>
      <c r="U48" s="321">
        <v>5.82</v>
      </c>
      <c r="V48" s="317">
        <v>38.349999999999994</v>
      </c>
      <c r="W48" s="318">
        <v>4.305</v>
      </c>
      <c r="X48" s="317">
        <v>6.519</v>
      </c>
      <c r="Y48" s="319">
        <f t="shared" si="19"/>
        <v>54.99399999999999</v>
      </c>
      <c r="Z48" s="138">
        <f t="shared" si="20"/>
        <v>-0.10462959595592214</v>
      </c>
    </row>
    <row r="49" spans="1:26" ht="18.75" customHeight="1">
      <c r="A49" s="315" t="s">
        <v>542</v>
      </c>
      <c r="B49" s="472" t="s">
        <v>543</v>
      </c>
      <c r="C49" s="316">
        <v>0</v>
      </c>
      <c r="D49" s="317">
        <v>24.814999999999998</v>
      </c>
      <c r="E49" s="318">
        <v>0</v>
      </c>
      <c r="F49" s="317">
        <v>0</v>
      </c>
      <c r="G49" s="319">
        <f t="shared" si="15"/>
        <v>24.814999999999998</v>
      </c>
      <c r="H49" s="320">
        <f t="shared" si="1"/>
        <v>0.0009599246264784926</v>
      </c>
      <c r="I49" s="321">
        <v>0</v>
      </c>
      <c r="J49" s="317">
        <v>28.38</v>
      </c>
      <c r="K49" s="318"/>
      <c r="L49" s="317"/>
      <c r="M49" s="319">
        <f t="shared" si="16"/>
        <v>28.38</v>
      </c>
      <c r="N49" s="322">
        <f t="shared" si="17"/>
        <v>-0.125616631430585</v>
      </c>
      <c r="O49" s="316">
        <v>0</v>
      </c>
      <c r="P49" s="317">
        <v>45.684999999999995</v>
      </c>
      <c r="Q49" s="318"/>
      <c r="R49" s="317"/>
      <c r="S49" s="319">
        <f t="shared" si="18"/>
        <v>45.684999999999995</v>
      </c>
      <c r="T49" s="320">
        <f t="shared" si="5"/>
        <v>0.000902805592134151</v>
      </c>
      <c r="U49" s="321">
        <v>0</v>
      </c>
      <c r="V49" s="317">
        <v>80.11</v>
      </c>
      <c r="W49" s="318">
        <v>0</v>
      </c>
      <c r="X49" s="317">
        <v>0</v>
      </c>
      <c r="Y49" s="319">
        <f t="shared" si="19"/>
        <v>80.11</v>
      </c>
      <c r="Z49" s="138">
        <f t="shared" si="20"/>
        <v>-0.429721632754962</v>
      </c>
    </row>
    <row r="50" spans="1:26" ht="18.75" customHeight="1">
      <c r="A50" s="315" t="s">
        <v>525</v>
      </c>
      <c r="B50" s="472" t="s">
        <v>526</v>
      </c>
      <c r="C50" s="316">
        <v>0.8</v>
      </c>
      <c r="D50" s="317">
        <v>1.9</v>
      </c>
      <c r="E50" s="318">
        <v>7.419</v>
      </c>
      <c r="F50" s="317">
        <v>14.329</v>
      </c>
      <c r="G50" s="319">
        <f t="shared" si="15"/>
        <v>24.448</v>
      </c>
      <c r="H50" s="320">
        <f t="shared" si="1"/>
        <v>0.0009457278770157642</v>
      </c>
      <c r="I50" s="321">
        <v>4.035</v>
      </c>
      <c r="J50" s="317">
        <v>18.4</v>
      </c>
      <c r="K50" s="318">
        <v>6.237</v>
      </c>
      <c r="L50" s="317">
        <v>12.323999999999998</v>
      </c>
      <c r="M50" s="319">
        <f t="shared" si="16"/>
        <v>40.995999999999995</v>
      </c>
      <c r="N50" s="322">
        <f t="shared" si="17"/>
        <v>-0.403649136501122</v>
      </c>
      <c r="O50" s="316">
        <v>1.2000000000000002</v>
      </c>
      <c r="P50" s="317">
        <v>3.5</v>
      </c>
      <c r="Q50" s="318">
        <v>17.238999999999994</v>
      </c>
      <c r="R50" s="317">
        <v>30.690999999999995</v>
      </c>
      <c r="S50" s="319">
        <f t="shared" si="18"/>
        <v>52.62999999999999</v>
      </c>
      <c r="T50" s="320">
        <f t="shared" si="5"/>
        <v>0.001040049432286754</v>
      </c>
      <c r="U50" s="321">
        <v>9.155000000000001</v>
      </c>
      <c r="V50" s="317">
        <v>31.2</v>
      </c>
      <c r="W50" s="318">
        <v>13.444</v>
      </c>
      <c r="X50" s="317">
        <v>26.757</v>
      </c>
      <c r="Y50" s="319">
        <f t="shared" si="19"/>
        <v>80.55600000000001</v>
      </c>
      <c r="Z50" s="138">
        <f t="shared" si="20"/>
        <v>-0.3466656735686978</v>
      </c>
    </row>
    <row r="51" spans="1:26" ht="18.75" customHeight="1">
      <c r="A51" s="315" t="s">
        <v>544</v>
      </c>
      <c r="B51" s="472" t="s">
        <v>544</v>
      </c>
      <c r="C51" s="316">
        <v>4.75</v>
      </c>
      <c r="D51" s="317">
        <v>4.78</v>
      </c>
      <c r="E51" s="318">
        <v>5.439</v>
      </c>
      <c r="F51" s="317">
        <v>8.301</v>
      </c>
      <c r="G51" s="319">
        <f t="shared" si="15"/>
        <v>23.270000000000003</v>
      </c>
      <c r="H51" s="320">
        <f t="shared" si="1"/>
        <v>0.0009001590190672789</v>
      </c>
      <c r="I51" s="321">
        <v>1.35</v>
      </c>
      <c r="J51" s="317">
        <v>9.845</v>
      </c>
      <c r="K51" s="318">
        <v>1.948</v>
      </c>
      <c r="L51" s="317">
        <v>5.2700000000000005</v>
      </c>
      <c r="M51" s="319">
        <f t="shared" si="16"/>
        <v>18.413</v>
      </c>
      <c r="N51" s="322">
        <f t="shared" si="17"/>
        <v>0.26378102427632677</v>
      </c>
      <c r="O51" s="316">
        <v>6.495</v>
      </c>
      <c r="P51" s="317">
        <v>8.375</v>
      </c>
      <c r="Q51" s="318">
        <v>9.879</v>
      </c>
      <c r="R51" s="317">
        <v>18.000999999999998</v>
      </c>
      <c r="S51" s="319">
        <f t="shared" si="18"/>
        <v>42.75</v>
      </c>
      <c r="T51" s="320">
        <f t="shared" si="5"/>
        <v>0.0008448054955397824</v>
      </c>
      <c r="U51" s="321">
        <v>3.539</v>
      </c>
      <c r="V51" s="317">
        <v>17.295</v>
      </c>
      <c r="W51" s="318">
        <v>3.598</v>
      </c>
      <c r="X51" s="317">
        <v>11.039000000000001</v>
      </c>
      <c r="Y51" s="319">
        <f t="shared" si="19"/>
        <v>35.471000000000004</v>
      </c>
      <c r="Z51" s="138">
        <f t="shared" si="20"/>
        <v>0.20520988976910703</v>
      </c>
    </row>
    <row r="52" spans="1:26" ht="18.75" customHeight="1">
      <c r="A52" s="315" t="s">
        <v>545</v>
      </c>
      <c r="B52" s="472" t="s">
        <v>545</v>
      </c>
      <c r="C52" s="316">
        <v>11.6</v>
      </c>
      <c r="D52" s="317">
        <v>11.6</v>
      </c>
      <c r="E52" s="318">
        <v>0</v>
      </c>
      <c r="F52" s="317">
        <v>0</v>
      </c>
      <c r="G52" s="319">
        <f t="shared" si="15"/>
        <v>23.2</v>
      </c>
      <c r="H52" s="320">
        <f t="shared" si="1"/>
        <v>0.0008974511921942788</v>
      </c>
      <c r="I52" s="321"/>
      <c r="J52" s="317"/>
      <c r="K52" s="318"/>
      <c r="L52" s="317"/>
      <c r="M52" s="319">
        <f t="shared" si="16"/>
        <v>0</v>
      </c>
      <c r="N52" s="322" t="str">
        <f t="shared" si="17"/>
        <v>         /0</v>
      </c>
      <c r="O52" s="316">
        <v>15.6</v>
      </c>
      <c r="P52" s="317">
        <v>15.6</v>
      </c>
      <c r="Q52" s="318"/>
      <c r="R52" s="317"/>
      <c r="S52" s="319">
        <f t="shared" si="18"/>
        <v>31.2</v>
      </c>
      <c r="T52" s="320">
        <f t="shared" si="5"/>
        <v>0.0006165598002535956</v>
      </c>
      <c r="U52" s="321"/>
      <c r="V52" s="317"/>
      <c r="W52" s="318"/>
      <c r="X52" s="317"/>
      <c r="Y52" s="319">
        <f t="shared" si="19"/>
        <v>0</v>
      </c>
      <c r="Z52" s="138" t="str">
        <f t="shared" si="20"/>
        <v>         /0</v>
      </c>
    </row>
    <row r="53" spans="1:26" ht="18.75" customHeight="1" thickBot="1">
      <c r="A53" s="324" t="s">
        <v>48</v>
      </c>
      <c r="B53" s="473" t="s">
        <v>48</v>
      </c>
      <c r="C53" s="325">
        <v>71.71700000000003</v>
      </c>
      <c r="D53" s="326">
        <v>106.725</v>
      </c>
      <c r="E53" s="327">
        <v>74.436</v>
      </c>
      <c r="F53" s="326">
        <v>101.20500000000003</v>
      </c>
      <c r="G53" s="328">
        <f t="shared" si="15"/>
        <v>354.083</v>
      </c>
      <c r="H53" s="329">
        <f t="shared" si="1"/>
        <v>0.013697078038177882</v>
      </c>
      <c r="I53" s="330">
        <v>79.595</v>
      </c>
      <c r="J53" s="326">
        <v>136.31600000000003</v>
      </c>
      <c r="K53" s="327">
        <v>92.35100000000008</v>
      </c>
      <c r="L53" s="326">
        <v>144.11400000000003</v>
      </c>
      <c r="M53" s="328">
        <f t="shared" si="16"/>
        <v>452.37600000000015</v>
      </c>
      <c r="N53" s="331">
        <f t="shared" si="17"/>
        <v>-0.21728164182007903</v>
      </c>
      <c r="O53" s="325">
        <v>141.673</v>
      </c>
      <c r="P53" s="326">
        <v>253.651</v>
      </c>
      <c r="Q53" s="327">
        <v>176.58300000000008</v>
      </c>
      <c r="R53" s="326">
        <v>232.38800000000003</v>
      </c>
      <c r="S53" s="328">
        <f t="shared" si="18"/>
        <v>804.2950000000002</v>
      </c>
      <c r="T53" s="329">
        <f t="shared" si="5"/>
        <v>0.015894101427723264</v>
      </c>
      <c r="U53" s="330">
        <v>163.40000000000003</v>
      </c>
      <c r="V53" s="326">
        <v>262.064</v>
      </c>
      <c r="W53" s="327">
        <v>187.19199999999995</v>
      </c>
      <c r="X53" s="326">
        <v>275.63599999999985</v>
      </c>
      <c r="Y53" s="328">
        <f t="shared" si="19"/>
        <v>888.2919999999998</v>
      </c>
      <c r="Z53" s="140">
        <f t="shared" si="20"/>
        <v>-0.09456012212200449</v>
      </c>
    </row>
    <row r="54" spans="1:2" ht="9" customHeight="1" thickTop="1">
      <c r="A54" s="24"/>
      <c r="B54" s="24"/>
    </row>
    <row r="55" spans="1:3" ht="14.25">
      <c r="A55" s="12" t="s">
        <v>144</v>
      </c>
      <c r="B55" s="86"/>
      <c r="C55" s="86"/>
    </row>
  </sheetData>
  <sheetProtection/>
  <mergeCells count="26"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U8:V8"/>
    <mergeCell ref="W8:X8"/>
    <mergeCell ref="N7:N9"/>
    <mergeCell ref="O7:S7"/>
    <mergeCell ref="T7:T9"/>
    <mergeCell ref="U7:Y7"/>
  </mergeCells>
  <conditionalFormatting sqref="Z4 N4 N6:N9 Z6:Z9 Z54:Z65536 N54:N65536">
    <cfRule type="cellIs" priority="3" dxfId="103" operator="lessThan" stopIfTrue="1">
      <formula>0</formula>
    </cfRule>
  </conditionalFormatting>
  <conditionalFormatting sqref="Z10:Z53 N10:N53">
    <cfRule type="cellIs" priority="4" dxfId="103" operator="lessThan" stopIfTrue="1">
      <formula>0</formula>
    </cfRule>
    <cfRule type="cellIs" priority="5" dxfId="105" operator="greaterThanOrEqual" stopIfTrue="1">
      <formula>0</formula>
    </cfRule>
  </conditionalFormatting>
  <conditionalFormatting sqref="H7:H9">
    <cfRule type="cellIs" priority="2" dxfId="103" operator="lessThan" stopIfTrue="1">
      <formula>0</formula>
    </cfRule>
  </conditionalFormatting>
  <conditionalFormatting sqref="T7:T9">
    <cfRule type="cellIs" priority="1" dxfId="103" operator="lessThan" stopIfTrue="1">
      <formula>0</formula>
    </cfRule>
  </conditionalFormatting>
  <hyperlinks>
    <hyperlink ref="W1:X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AA24"/>
  <sheetViews>
    <sheetView showGridLines="0" zoomScale="76" zoomScaleNormal="76" zoomScalePageLayoutView="0" workbookViewId="0" topLeftCell="A1">
      <selection activeCell="A1" sqref="A1"/>
    </sheetView>
  </sheetViews>
  <sheetFormatPr defaultColWidth="8.00390625" defaultRowHeight="15"/>
  <cols>
    <col min="1" max="1" width="25.421875" style="23" customWidth="1"/>
    <col min="2" max="2" width="38.140625" style="23" customWidth="1"/>
    <col min="3" max="3" width="11.00390625" style="23" customWidth="1"/>
    <col min="4" max="4" width="12.421875" style="23" bestFit="1" customWidth="1"/>
    <col min="5" max="5" width="10.8515625" style="23" customWidth="1"/>
    <col min="6" max="6" width="12.00390625" style="23" customWidth="1"/>
    <col min="7" max="7" width="11.57421875" style="23" customWidth="1"/>
    <col min="8" max="8" width="10.7109375" style="23" customWidth="1"/>
    <col min="9" max="10" width="11.57421875" style="23" bestFit="1" customWidth="1"/>
    <col min="11" max="11" width="9.00390625" style="23" bestFit="1" customWidth="1"/>
    <col min="12" max="12" width="12.140625" style="23" customWidth="1"/>
    <col min="13" max="13" width="11.57421875" style="23" bestFit="1" customWidth="1"/>
    <col min="14" max="14" width="9.421875" style="23" customWidth="1"/>
    <col min="15" max="15" width="11.57421875" style="23" bestFit="1" customWidth="1"/>
    <col min="16" max="16" width="12.421875" style="23" bestFit="1" customWidth="1"/>
    <col min="17" max="17" width="9.421875" style="23" customWidth="1"/>
    <col min="18" max="18" width="12.140625" style="23" customWidth="1"/>
    <col min="19" max="19" width="13.00390625" style="23" customWidth="1"/>
    <col min="20" max="20" width="11.00390625" style="23" customWidth="1"/>
    <col min="21" max="21" width="13.28125" style="23" customWidth="1"/>
    <col min="22" max="22" width="12.28125" style="23" customWidth="1"/>
    <col min="23" max="23" width="10.28125" style="23" customWidth="1"/>
    <col min="24" max="24" width="11.28125" style="23" customWidth="1"/>
    <col min="25" max="25" width="12.28125" style="23" customWidth="1"/>
    <col min="26" max="26" width="9.8515625" style="23" bestFit="1" customWidth="1"/>
    <col min="27" max="16384" width="8.00390625" style="23" customWidth="1"/>
  </cols>
  <sheetData>
    <row r="1" spans="2:26" ht="18">
      <c r="B1" s="190"/>
      <c r="Y1" s="600" t="s">
        <v>26</v>
      </c>
      <c r="Z1" s="600"/>
    </row>
    <row r="2" spans="1:27" ht="18">
      <c r="A2" s="192" t="s">
        <v>147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93"/>
      <c r="N2" s="193"/>
      <c r="X2" s="103"/>
      <c r="Y2" s="104"/>
      <c r="Z2" s="104"/>
      <c r="AA2" s="103"/>
    </row>
    <row r="3" spans="1:27" ht="18">
      <c r="A3" s="196" t="s">
        <v>146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93"/>
      <c r="N3" s="193"/>
      <c r="X3" s="103"/>
      <c r="Y3" s="104"/>
      <c r="Z3" s="104"/>
      <c r="AA3" s="103"/>
    </row>
    <row r="4" ht="5.25" customHeight="1" thickBot="1"/>
    <row r="5" spans="1:26" ht="24.75" customHeight="1" thickTop="1">
      <c r="A5" s="632" t="s">
        <v>116</v>
      </c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  <c r="N5" s="633"/>
      <c r="O5" s="633"/>
      <c r="P5" s="633"/>
      <c r="Q5" s="633"/>
      <c r="R5" s="633"/>
      <c r="S5" s="633"/>
      <c r="T5" s="633"/>
      <c r="U5" s="633"/>
      <c r="V5" s="633"/>
      <c r="W5" s="633"/>
      <c r="X5" s="633"/>
      <c r="Y5" s="633"/>
      <c r="Z5" s="634"/>
    </row>
    <row r="6" spans="1:26" ht="21" customHeight="1" thickBot="1">
      <c r="A6" s="644" t="s">
        <v>40</v>
      </c>
      <c r="B6" s="645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  <c r="P6" s="645"/>
      <c r="Q6" s="645"/>
      <c r="R6" s="645"/>
      <c r="S6" s="645"/>
      <c r="T6" s="645"/>
      <c r="U6" s="645"/>
      <c r="V6" s="645"/>
      <c r="W6" s="645"/>
      <c r="X6" s="645"/>
      <c r="Y6" s="645"/>
      <c r="Z6" s="646"/>
    </row>
    <row r="7" spans="1:26" s="31" customFormat="1" ht="19.5" customHeight="1" thickBot="1" thickTop="1">
      <c r="A7" s="708" t="s">
        <v>113</v>
      </c>
      <c r="B7" s="708" t="s">
        <v>114</v>
      </c>
      <c r="C7" s="623" t="s">
        <v>33</v>
      </c>
      <c r="D7" s="624"/>
      <c r="E7" s="624"/>
      <c r="F7" s="624"/>
      <c r="G7" s="624"/>
      <c r="H7" s="624"/>
      <c r="I7" s="624"/>
      <c r="J7" s="624"/>
      <c r="K7" s="625"/>
      <c r="L7" s="625"/>
      <c r="M7" s="625"/>
      <c r="N7" s="626"/>
      <c r="O7" s="627" t="s">
        <v>32</v>
      </c>
      <c r="P7" s="624"/>
      <c r="Q7" s="624"/>
      <c r="R7" s="624"/>
      <c r="S7" s="624"/>
      <c r="T7" s="624"/>
      <c r="U7" s="624"/>
      <c r="V7" s="624"/>
      <c r="W7" s="624"/>
      <c r="X7" s="624"/>
      <c r="Y7" s="624"/>
      <c r="Z7" s="626"/>
    </row>
    <row r="8" spans="1:26" s="30" customFormat="1" ht="26.25" customHeight="1" thickBot="1">
      <c r="A8" s="709"/>
      <c r="B8" s="709"/>
      <c r="C8" s="717" t="s">
        <v>154</v>
      </c>
      <c r="D8" s="713"/>
      <c r="E8" s="713"/>
      <c r="F8" s="713"/>
      <c r="G8" s="714"/>
      <c r="H8" s="620" t="s">
        <v>31</v>
      </c>
      <c r="I8" s="717" t="s">
        <v>155</v>
      </c>
      <c r="J8" s="713"/>
      <c r="K8" s="713"/>
      <c r="L8" s="713"/>
      <c r="M8" s="714"/>
      <c r="N8" s="620" t="s">
        <v>30</v>
      </c>
      <c r="O8" s="712" t="s">
        <v>156</v>
      </c>
      <c r="P8" s="713"/>
      <c r="Q8" s="713"/>
      <c r="R8" s="713"/>
      <c r="S8" s="714"/>
      <c r="T8" s="620" t="s">
        <v>31</v>
      </c>
      <c r="U8" s="712" t="s">
        <v>157</v>
      </c>
      <c r="V8" s="713"/>
      <c r="W8" s="713"/>
      <c r="X8" s="713"/>
      <c r="Y8" s="714"/>
      <c r="Z8" s="620" t="s">
        <v>30</v>
      </c>
    </row>
    <row r="9" spans="1:26" s="25" customFormat="1" ht="26.25" customHeight="1">
      <c r="A9" s="710"/>
      <c r="B9" s="710"/>
      <c r="C9" s="641" t="s">
        <v>20</v>
      </c>
      <c r="D9" s="642"/>
      <c r="E9" s="639" t="s">
        <v>19</v>
      </c>
      <c r="F9" s="640"/>
      <c r="G9" s="628" t="s">
        <v>15</v>
      </c>
      <c r="H9" s="621"/>
      <c r="I9" s="641" t="s">
        <v>20</v>
      </c>
      <c r="J9" s="642"/>
      <c r="K9" s="639" t="s">
        <v>19</v>
      </c>
      <c r="L9" s="640"/>
      <c r="M9" s="628" t="s">
        <v>15</v>
      </c>
      <c r="N9" s="621"/>
      <c r="O9" s="642" t="s">
        <v>20</v>
      </c>
      <c r="P9" s="642"/>
      <c r="Q9" s="647" t="s">
        <v>19</v>
      </c>
      <c r="R9" s="642"/>
      <c r="S9" s="628" t="s">
        <v>15</v>
      </c>
      <c r="T9" s="621"/>
      <c r="U9" s="648" t="s">
        <v>20</v>
      </c>
      <c r="V9" s="640"/>
      <c r="W9" s="639" t="s">
        <v>19</v>
      </c>
      <c r="X9" s="643"/>
      <c r="Y9" s="628" t="s">
        <v>15</v>
      </c>
      <c r="Z9" s="621"/>
    </row>
    <row r="10" spans="1:26" s="25" customFormat="1" ht="31.5" thickBot="1">
      <c r="A10" s="711"/>
      <c r="B10" s="711"/>
      <c r="C10" s="28" t="s">
        <v>17</v>
      </c>
      <c r="D10" s="26" t="s">
        <v>16</v>
      </c>
      <c r="E10" s="27" t="s">
        <v>17</v>
      </c>
      <c r="F10" s="26" t="s">
        <v>16</v>
      </c>
      <c r="G10" s="629"/>
      <c r="H10" s="622"/>
      <c r="I10" s="28" t="s">
        <v>17</v>
      </c>
      <c r="J10" s="26" t="s">
        <v>16</v>
      </c>
      <c r="K10" s="27" t="s">
        <v>17</v>
      </c>
      <c r="L10" s="26" t="s">
        <v>16</v>
      </c>
      <c r="M10" s="629"/>
      <c r="N10" s="622"/>
      <c r="O10" s="29" t="s">
        <v>17</v>
      </c>
      <c r="P10" s="26" t="s">
        <v>16</v>
      </c>
      <c r="Q10" s="27" t="s">
        <v>17</v>
      </c>
      <c r="R10" s="26" t="s">
        <v>16</v>
      </c>
      <c r="S10" s="629"/>
      <c r="T10" s="622"/>
      <c r="U10" s="28" t="s">
        <v>17</v>
      </c>
      <c r="V10" s="26" t="s">
        <v>16</v>
      </c>
      <c r="W10" s="27" t="s">
        <v>17</v>
      </c>
      <c r="X10" s="26" t="s">
        <v>16</v>
      </c>
      <c r="Y10" s="629"/>
      <c r="Z10" s="622"/>
    </row>
    <row r="11" spans="1:26" s="209" customFormat="1" ht="18" customHeight="1" thickBot="1" thickTop="1">
      <c r="A11" s="198" t="s">
        <v>22</v>
      </c>
      <c r="B11" s="199"/>
      <c r="C11" s="200">
        <f>SUM(C12:C22)</f>
        <v>518777</v>
      </c>
      <c r="D11" s="201">
        <f>SUM(D12:D22)</f>
        <v>521048</v>
      </c>
      <c r="E11" s="202">
        <f>SUM(E12:E22)</f>
        <v>1709</v>
      </c>
      <c r="F11" s="201">
        <f>SUM(F12:F22)</f>
        <v>1528</v>
      </c>
      <c r="G11" s="203">
        <f aca="true" t="shared" si="0" ref="G11:G19">SUM(C11:F11)</f>
        <v>1043062</v>
      </c>
      <c r="H11" s="204">
        <f aca="true" t="shared" si="1" ref="H11:H22">G11/$G$11</f>
        <v>1</v>
      </c>
      <c r="I11" s="205">
        <f>SUM(I12:I22)</f>
        <v>476070</v>
      </c>
      <c r="J11" s="201">
        <f>SUM(J12:J22)</f>
        <v>461097</v>
      </c>
      <c r="K11" s="202">
        <f>SUM(K12:K22)</f>
        <v>8368</v>
      </c>
      <c r="L11" s="201">
        <f>SUM(L12:L22)</f>
        <v>8469</v>
      </c>
      <c r="M11" s="203">
        <f aca="true" t="shared" si="2" ref="M11:M22">SUM(I11:L11)</f>
        <v>954004</v>
      </c>
      <c r="N11" s="206">
        <f aca="true" t="shared" si="3" ref="N11:N19">IF(ISERROR(G11/M11-1),"         /0",(G11/M11-1))</f>
        <v>0.09335180984566094</v>
      </c>
      <c r="O11" s="207">
        <f>SUM(O12:O22)</f>
        <v>1174807</v>
      </c>
      <c r="P11" s="201">
        <f>SUM(P12:P22)</f>
        <v>1175098</v>
      </c>
      <c r="Q11" s="202">
        <f>SUM(Q12:Q22)</f>
        <v>8202</v>
      </c>
      <c r="R11" s="201">
        <f>SUM(R12:R22)</f>
        <v>8437</v>
      </c>
      <c r="S11" s="203">
        <f aca="true" t="shared" si="4" ref="S11:S19">SUM(O11:R11)</f>
        <v>2366544</v>
      </c>
      <c r="T11" s="204">
        <f aca="true" t="shared" si="5" ref="T11:T22">S11/$S$11</f>
        <v>1</v>
      </c>
      <c r="U11" s="205">
        <f>SUM(U12:U22)</f>
        <v>1058610</v>
      </c>
      <c r="V11" s="201">
        <f>SUM(V12:V22)</f>
        <v>1038799</v>
      </c>
      <c r="W11" s="202">
        <f>SUM(W12:W22)</f>
        <v>17905</v>
      </c>
      <c r="X11" s="201">
        <f>SUM(X12:X22)</f>
        <v>17817</v>
      </c>
      <c r="Y11" s="203">
        <f aca="true" t="shared" si="6" ref="Y11:Y19">SUM(U11:X11)</f>
        <v>2133131</v>
      </c>
      <c r="Z11" s="208">
        <f>IF(ISERROR(S11/Y11-1),"         /0",(S11/Y11-1))</f>
        <v>0.10942272181127177</v>
      </c>
    </row>
    <row r="12" spans="1:26" ht="21" customHeight="1" thickTop="1">
      <c r="A12" s="306" t="s">
        <v>427</v>
      </c>
      <c r="B12" s="471" t="s">
        <v>428</v>
      </c>
      <c r="C12" s="307">
        <v>318891</v>
      </c>
      <c r="D12" s="308">
        <v>332054</v>
      </c>
      <c r="E12" s="309">
        <v>922</v>
      </c>
      <c r="F12" s="308">
        <v>716</v>
      </c>
      <c r="G12" s="310">
        <f t="shared" si="0"/>
        <v>652583</v>
      </c>
      <c r="H12" s="311">
        <f t="shared" si="1"/>
        <v>0.625641620536459</v>
      </c>
      <c r="I12" s="312">
        <v>300383</v>
      </c>
      <c r="J12" s="308">
        <v>298362</v>
      </c>
      <c r="K12" s="309">
        <v>6066</v>
      </c>
      <c r="L12" s="308">
        <v>5949</v>
      </c>
      <c r="M12" s="310">
        <f t="shared" si="2"/>
        <v>610760</v>
      </c>
      <c r="N12" s="313">
        <f t="shared" si="3"/>
        <v>0.06847697950094966</v>
      </c>
      <c r="O12" s="307">
        <v>712392</v>
      </c>
      <c r="P12" s="308">
        <v>752325</v>
      </c>
      <c r="Q12" s="309">
        <v>4483</v>
      </c>
      <c r="R12" s="308">
        <v>4833</v>
      </c>
      <c r="S12" s="310">
        <f t="shared" si="4"/>
        <v>1474033</v>
      </c>
      <c r="T12" s="311">
        <f t="shared" si="5"/>
        <v>0.6228631286804724</v>
      </c>
      <c r="U12" s="312">
        <v>659734</v>
      </c>
      <c r="V12" s="308">
        <v>679539</v>
      </c>
      <c r="W12" s="309">
        <v>11773</v>
      </c>
      <c r="X12" s="308">
        <v>11632</v>
      </c>
      <c r="Y12" s="310">
        <f t="shared" si="6"/>
        <v>1362678</v>
      </c>
      <c r="Z12" s="314">
        <f aca="true" t="shared" si="7" ref="Z12:Z19">IF(ISERROR(S12/Y12-1),"         /0",IF(S12/Y12&gt;5,"  *  ",(S12/Y12-1)))</f>
        <v>0.08171776457827895</v>
      </c>
    </row>
    <row r="13" spans="1:26" ht="21" customHeight="1">
      <c r="A13" s="315" t="s">
        <v>429</v>
      </c>
      <c r="B13" s="472" t="s">
        <v>430</v>
      </c>
      <c r="C13" s="316">
        <v>64736</v>
      </c>
      <c r="D13" s="317">
        <v>62270</v>
      </c>
      <c r="E13" s="318">
        <v>184</v>
      </c>
      <c r="F13" s="317">
        <v>148</v>
      </c>
      <c r="G13" s="319">
        <f t="shared" si="0"/>
        <v>127338</v>
      </c>
      <c r="H13" s="320">
        <f t="shared" si="1"/>
        <v>0.12208095012568763</v>
      </c>
      <c r="I13" s="321">
        <v>59144</v>
      </c>
      <c r="J13" s="317">
        <v>55835</v>
      </c>
      <c r="K13" s="318">
        <v>891</v>
      </c>
      <c r="L13" s="317">
        <v>939</v>
      </c>
      <c r="M13" s="319">
        <f t="shared" si="2"/>
        <v>116809</v>
      </c>
      <c r="N13" s="322">
        <f t="shared" si="3"/>
        <v>0.09013860233372428</v>
      </c>
      <c r="O13" s="316">
        <v>153176</v>
      </c>
      <c r="P13" s="317">
        <v>147445</v>
      </c>
      <c r="Q13" s="318">
        <v>2150</v>
      </c>
      <c r="R13" s="317">
        <v>1900</v>
      </c>
      <c r="S13" s="319">
        <f t="shared" si="4"/>
        <v>304671</v>
      </c>
      <c r="T13" s="320">
        <f t="shared" si="5"/>
        <v>0.12874089811978986</v>
      </c>
      <c r="U13" s="321">
        <v>138803</v>
      </c>
      <c r="V13" s="317">
        <v>130859</v>
      </c>
      <c r="W13" s="318">
        <v>3137</v>
      </c>
      <c r="X13" s="317">
        <v>2885</v>
      </c>
      <c r="Y13" s="319">
        <f t="shared" si="6"/>
        <v>275684</v>
      </c>
      <c r="Z13" s="323">
        <f t="shared" si="7"/>
        <v>0.105145746579417</v>
      </c>
    </row>
    <row r="14" spans="1:26" ht="21" customHeight="1">
      <c r="A14" s="315" t="s">
        <v>431</v>
      </c>
      <c r="B14" s="472" t="s">
        <v>432</v>
      </c>
      <c r="C14" s="316">
        <v>49563</v>
      </c>
      <c r="D14" s="317">
        <v>47654</v>
      </c>
      <c r="E14" s="318">
        <v>5</v>
      </c>
      <c r="F14" s="317">
        <v>25</v>
      </c>
      <c r="G14" s="319">
        <f t="shared" si="0"/>
        <v>97247</v>
      </c>
      <c r="H14" s="320">
        <f t="shared" si="1"/>
        <v>0.09323223355850371</v>
      </c>
      <c r="I14" s="321">
        <v>41773</v>
      </c>
      <c r="J14" s="317">
        <v>40746</v>
      </c>
      <c r="K14" s="318">
        <v>71</v>
      </c>
      <c r="L14" s="317">
        <v>220</v>
      </c>
      <c r="M14" s="319">
        <f t="shared" si="2"/>
        <v>82810</v>
      </c>
      <c r="N14" s="322">
        <f t="shared" si="3"/>
        <v>0.1743388479652217</v>
      </c>
      <c r="O14" s="316">
        <v>103977</v>
      </c>
      <c r="P14" s="317">
        <v>97224</v>
      </c>
      <c r="Q14" s="318">
        <v>141</v>
      </c>
      <c r="R14" s="317">
        <v>165</v>
      </c>
      <c r="S14" s="319">
        <f t="shared" si="4"/>
        <v>201507</v>
      </c>
      <c r="T14" s="320">
        <f t="shared" si="5"/>
        <v>0.08514821613289252</v>
      </c>
      <c r="U14" s="321">
        <v>87176</v>
      </c>
      <c r="V14" s="317">
        <v>81430</v>
      </c>
      <c r="W14" s="318">
        <v>111</v>
      </c>
      <c r="X14" s="317">
        <v>257</v>
      </c>
      <c r="Y14" s="319">
        <f t="shared" si="6"/>
        <v>168974</v>
      </c>
      <c r="Z14" s="323">
        <f t="shared" si="7"/>
        <v>0.19253257897664722</v>
      </c>
    </row>
    <row r="15" spans="1:26" ht="21" customHeight="1">
      <c r="A15" s="315" t="s">
        <v>433</v>
      </c>
      <c r="B15" s="472" t="s">
        <v>434</v>
      </c>
      <c r="C15" s="316">
        <v>43967</v>
      </c>
      <c r="D15" s="317">
        <v>40268</v>
      </c>
      <c r="E15" s="318">
        <v>17</v>
      </c>
      <c r="F15" s="317">
        <v>7</v>
      </c>
      <c r="G15" s="319">
        <f>SUM(C15:F15)</f>
        <v>84259</v>
      </c>
      <c r="H15" s="320">
        <f t="shared" si="1"/>
        <v>0.08078043299439534</v>
      </c>
      <c r="I15" s="321">
        <v>38763</v>
      </c>
      <c r="J15" s="317">
        <v>33981</v>
      </c>
      <c r="K15" s="318">
        <v>870</v>
      </c>
      <c r="L15" s="317">
        <v>863</v>
      </c>
      <c r="M15" s="319">
        <f>SUM(I15:L15)</f>
        <v>74477</v>
      </c>
      <c r="N15" s="322">
        <f>IF(ISERROR(G15/M15-1),"         /0",(G15/M15-1))</f>
        <v>0.131342562133276</v>
      </c>
      <c r="O15" s="316">
        <v>104751</v>
      </c>
      <c r="P15" s="317">
        <v>91160</v>
      </c>
      <c r="Q15" s="318">
        <v>51</v>
      </c>
      <c r="R15" s="317">
        <v>84</v>
      </c>
      <c r="S15" s="319">
        <f>SUM(O15:R15)</f>
        <v>196046</v>
      </c>
      <c r="T15" s="320">
        <f t="shared" si="5"/>
        <v>0.08284063173978595</v>
      </c>
      <c r="U15" s="321">
        <v>89147</v>
      </c>
      <c r="V15" s="317">
        <v>74831</v>
      </c>
      <c r="W15" s="318">
        <v>2113</v>
      </c>
      <c r="X15" s="317">
        <v>2241</v>
      </c>
      <c r="Y15" s="319">
        <f>SUM(U15:X15)</f>
        <v>168332</v>
      </c>
      <c r="Z15" s="323">
        <f>IF(ISERROR(S15/Y15-1),"         /0",IF(S15/Y15&gt;5,"  *  ",(S15/Y15-1)))</f>
        <v>0.16463892783309175</v>
      </c>
    </row>
    <row r="16" spans="1:26" ht="21" customHeight="1">
      <c r="A16" s="315" t="s">
        <v>437</v>
      </c>
      <c r="B16" s="472" t="s">
        <v>438</v>
      </c>
      <c r="C16" s="316">
        <v>11365</v>
      </c>
      <c r="D16" s="317">
        <v>13551</v>
      </c>
      <c r="E16" s="318">
        <v>15</v>
      </c>
      <c r="F16" s="317">
        <v>80</v>
      </c>
      <c r="G16" s="319">
        <f t="shared" si="0"/>
        <v>25011</v>
      </c>
      <c r="H16" s="320">
        <f t="shared" si="1"/>
        <v>0.023978440399516042</v>
      </c>
      <c r="I16" s="321">
        <v>13008</v>
      </c>
      <c r="J16" s="317">
        <v>12398</v>
      </c>
      <c r="K16" s="318">
        <v>456</v>
      </c>
      <c r="L16" s="317">
        <v>337</v>
      </c>
      <c r="M16" s="319">
        <f t="shared" si="2"/>
        <v>26199</v>
      </c>
      <c r="N16" s="322">
        <f t="shared" si="3"/>
        <v>-0.04534524218481617</v>
      </c>
      <c r="O16" s="316">
        <v>28156</v>
      </c>
      <c r="P16" s="317">
        <v>28995</v>
      </c>
      <c r="Q16" s="318">
        <v>183</v>
      </c>
      <c r="R16" s="317">
        <v>224</v>
      </c>
      <c r="S16" s="319">
        <f t="shared" si="4"/>
        <v>57558</v>
      </c>
      <c r="T16" s="320">
        <f t="shared" si="5"/>
        <v>0.02432154229965722</v>
      </c>
      <c r="U16" s="321">
        <v>27977</v>
      </c>
      <c r="V16" s="317">
        <v>26682</v>
      </c>
      <c r="W16" s="318">
        <v>456</v>
      </c>
      <c r="X16" s="317">
        <v>352</v>
      </c>
      <c r="Y16" s="319">
        <f t="shared" si="6"/>
        <v>55467</v>
      </c>
      <c r="Z16" s="323">
        <f t="shared" si="7"/>
        <v>0.03769809075666619</v>
      </c>
    </row>
    <row r="17" spans="1:26" ht="21" customHeight="1">
      <c r="A17" s="315" t="s">
        <v>443</v>
      </c>
      <c r="B17" s="472" t="s">
        <v>444</v>
      </c>
      <c r="C17" s="316">
        <v>10536</v>
      </c>
      <c r="D17" s="317">
        <v>8612</v>
      </c>
      <c r="E17" s="318">
        <v>0</v>
      </c>
      <c r="F17" s="317">
        <v>0</v>
      </c>
      <c r="G17" s="319">
        <f>SUM(C17:F17)</f>
        <v>19148</v>
      </c>
      <c r="H17" s="320">
        <f t="shared" si="1"/>
        <v>0.018357489775296196</v>
      </c>
      <c r="I17" s="321">
        <v>7605</v>
      </c>
      <c r="J17" s="317">
        <v>6405</v>
      </c>
      <c r="K17" s="318">
        <v>0</v>
      </c>
      <c r="L17" s="317">
        <v>41</v>
      </c>
      <c r="M17" s="319">
        <f t="shared" si="2"/>
        <v>14051</v>
      </c>
      <c r="N17" s="322">
        <f>IF(ISERROR(G17/M17-1),"         /0",(G17/M17-1))</f>
        <v>0.3627499822076721</v>
      </c>
      <c r="O17" s="316">
        <v>26594</v>
      </c>
      <c r="P17" s="317">
        <v>20109</v>
      </c>
      <c r="Q17" s="318">
        <v>62</v>
      </c>
      <c r="R17" s="317">
        <v>38</v>
      </c>
      <c r="S17" s="319">
        <f>SUM(O17:R17)</f>
        <v>46803</v>
      </c>
      <c r="T17" s="320">
        <f t="shared" si="5"/>
        <v>0.019776940551284913</v>
      </c>
      <c r="U17" s="321">
        <v>20075</v>
      </c>
      <c r="V17" s="317">
        <v>15602</v>
      </c>
      <c r="W17" s="318">
        <v>52</v>
      </c>
      <c r="X17" s="317">
        <v>68</v>
      </c>
      <c r="Y17" s="319">
        <f>SUM(U17:X17)</f>
        <v>35797</v>
      </c>
      <c r="Z17" s="323">
        <f>IF(ISERROR(S17/Y17-1),"         /0",IF(S17/Y17&gt;5,"  *  ",(S17/Y17-1)))</f>
        <v>0.3074559320613459</v>
      </c>
    </row>
    <row r="18" spans="1:26" ht="21" customHeight="1">
      <c r="A18" s="315" t="s">
        <v>439</v>
      </c>
      <c r="B18" s="472" t="s">
        <v>440</v>
      </c>
      <c r="C18" s="316">
        <v>5678</v>
      </c>
      <c r="D18" s="317">
        <v>4626</v>
      </c>
      <c r="E18" s="318">
        <v>555</v>
      </c>
      <c r="F18" s="317">
        <v>543</v>
      </c>
      <c r="G18" s="319">
        <f t="shared" si="0"/>
        <v>11402</v>
      </c>
      <c r="H18" s="320">
        <f t="shared" si="1"/>
        <v>0.010931277335383707</v>
      </c>
      <c r="I18" s="321">
        <v>4877</v>
      </c>
      <c r="J18" s="317">
        <v>4598</v>
      </c>
      <c r="K18" s="318"/>
      <c r="L18" s="317">
        <v>0</v>
      </c>
      <c r="M18" s="319">
        <f t="shared" si="2"/>
        <v>9475</v>
      </c>
      <c r="N18" s="322">
        <f t="shared" si="3"/>
        <v>0.203377308707124</v>
      </c>
      <c r="O18" s="316">
        <v>10701</v>
      </c>
      <c r="P18" s="317">
        <v>8519</v>
      </c>
      <c r="Q18" s="318">
        <v>1113</v>
      </c>
      <c r="R18" s="317">
        <v>1053</v>
      </c>
      <c r="S18" s="319">
        <f t="shared" si="4"/>
        <v>21386</v>
      </c>
      <c r="T18" s="320">
        <f t="shared" si="5"/>
        <v>0.009036806414755018</v>
      </c>
      <c r="U18" s="321">
        <v>9635</v>
      </c>
      <c r="V18" s="317">
        <v>8531</v>
      </c>
      <c r="W18" s="318">
        <v>4</v>
      </c>
      <c r="X18" s="317">
        <v>0</v>
      </c>
      <c r="Y18" s="319">
        <f t="shared" si="6"/>
        <v>18170</v>
      </c>
      <c r="Z18" s="323">
        <f t="shared" si="7"/>
        <v>0.17699504678040734</v>
      </c>
    </row>
    <row r="19" spans="1:26" ht="21" customHeight="1">
      <c r="A19" s="315" t="s">
        <v>441</v>
      </c>
      <c r="B19" s="472" t="s">
        <v>442</v>
      </c>
      <c r="C19" s="316">
        <v>3519</v>
      </c>
      <c r="D19" s="317">
        <v>3386</v>
      </c>
      <c r="E19" s="318">
        <v>0</v>
      </c>
      <c r="F19" s="317">
        <v>2</v>
      </c>
      <c r="G19" s="319">
        <f t="shared" si="0"/>
        <v>6907</v>
      </c>
      <c r="H19" s="320">
        <f t="shared" si="1"/>
        <v>0.006621849899622458</v>
      </c>
      <c r="I19" s="321">
        <v>2894</v>
      </c>
      <c r="J19" s="317">
        <v>2578</v>
      </c>
      <c r="K19" s="318">
        <v>0</v>
      </c>
      <c r="L19" s="317">
        <v>12</v>
      </c>
      <c r="M19" s="319">
        <f t="shared" si="2"/>
        <v>5484</v>
      </c>
      <c r="N19" s="322">
        <f t="shared" si="3"/>
        <v>0.2594821298322392</v>
      </c>
      <c r="O19" s="316">
        <v>9001</v>
      </c>
      <c r="P19" s="317">
        <v>8391</v>
      </c>
      <c r="Q19" s="318">
        <v>0</v>
      </c>
      <c r="R19" s="317">
        <v>15</v>
      </c>
      <c r="S19" s="319">
        <f t="shared" si="4"/>
        <v>17407</v>
      </c>
      <c r="T19" s="320">
        <f t="shared" si="5"/>
        <v>0.00735545166284675</v>
      </c>
      <c r="U19" s="321">
        <v>7236</v>
      </c>
      <c r="V19" s="317">
        <v>6298</v>
      </c>
      <c r="W19" s="318">
        <v>1</v>
      </c>
      <c r="X19" s="317">
        <v>26</v>
      </c>
      <c r="Y19" s="319">
        <f t="shared" si="6"/>
        <v>13561</v>
      </c>
      <c r="Z19" s="323">
        <f t="shared" si="7"/>
        <v>0.28360740358380654</v>
      </c>
    </row>
    <row r="20" spans="1:26" ht="21" customHeight="1">
      <c r="A20" s="315" t="s">
        <v>453</v>
      </c>
      <c r="B20" s="472" t="s">
        <v>454</v>
      </c>
      <c r="C20" s="316">
        <v>3124</v>
      </c>
      <c r="D20" s="317">
        <v>2370</v>
      </c>
      <c r="E20" s="318">
        <v>0</v>
      </c>
      <c r="F20" s="317">
        <v>0</v>
      </c>
      <c r="G20" s="319">
        <f>SUM(C20:F20)</f>
        <v>5494</v>
      </c>
      <c r="H20" s="320">
        <f t="shared" si="1"/>
        <v>0.005267184501017198</v>
      </c>
      <c r="I20" s="321">
        <v>2895</v>
      </c>
      <c r="J20" s="317">
        <v>2513</v>
      </c>
      <c r="K20" s="318">
        <v>0</v>
      </c>
      <c r="L20" s="317">
        <v>10</v>
      </c>
      <c r="M20" s="319">
        <f t="shared" si="2"/>
        <v>5418</v>
      </c>
      <c r="N20" s="322">
        <f>IF(ISERROR(G20/M20-1),"         /0",(G20/M20-1))</f>
        <v>0.014027316352897667</v>
      </c>
      <c r="O20" s="316">
        <v>7728</v>
      </c>
      <c r="P20" s="317">
        <v>5874</v>
      </c>
      <c r="Q20" s="318">
        <v>0</v>
      </c>
      <c r="R20" s="317">
        <v>16</v>
      </c>
      <c r="S20" s="319">
        <f>SUM(O20:R20)</f>
        <v>13618</v>
      </c>
      <c r="T20" s="320">
        <f t="shared" si="5"/>
        <v>0.005754382762374163</v>
      </c>
      <c r="U20" s="321">
        <v>7258</v>
      </c>
      <c r="V20" s="317">
        <v>5623</v>
      </c>
      <c r="W20" s="318">
        <v>0</v>
      </c>
      <c r="X20" s="317">
        <v>14</v>
      </c>
      <c r="Y20" s="319">
        <f>SUM(U20:X20)</f>
        <v>12895</v>
      </c>
      <c r="Z20" s="323">
        <f>IF(ISERROR(S20/Y20-1),"         /0",IF(S20/Y20&gt;5,"  *  ",(S20/Y20-1)))</f>
        <v>0.05606824350523465</v>
      </c>
    </row>
    <row r="21" spans="1:26" ht="21" customHeight="1">
      <c r="A21" s="315" t="s">
        <v>449</v>
      </c>
      <c r="B21" s="472" t="s">
        <v>450</v>
      </c>
      <c r="C21" s="316">
        <v>2964</v>
      </c>
      <c r="D21" s="317">
        <v>2508</v>
      </c>
      <c r="E21" s="318">
        <v>9</v>
      </c>
      <c r="F21" s="317">
        <v>2</v>
      </c>
      <c r="G21" s="319">
        <f>SUM(C21:F21)</f>
        <v>5483</v>
      </c>
      <c r="H21" s="320">
        <f t="shared" si="1"/>
        <v>0.00525663862742579</v>
      </c>
      <c r="I21" s="321">
        <v>2061</v>
      </c>
      <c r="J21" s="317">
        <v>1482</v>
      </c>
      <c r="K21" s="318">
        <v>0</v>
      </c>
      <c r="L21" s="317">
        <v>24</v>
      </c>
      <c r="M21" s="319">
        <f t="shared" si="2"/>
        <v>3567</v>
      </c>
      <c r="N21" s="322">
        <f>IF(ISERROR(G21/M21-1),"         /0",(G21/M21-1))</f>
        <v>0.5371460611157837</v>
      </c>
      <c r="O21" s="316">
        <v>7062</v>
      </c>
      <c r="P21" s="317">
        <v>5907</v>
      </c>
      <c r="Q21" s="318">
        <v>9</v>
      </c>
      <c r="R21" s="317">
        <v>56</v>
      </c>
      <c r="S21" s="319">
        <f>SUM(O21:R21)</f>
        <v>13034</v>
      </c>
      <c r="T21" s="320">
        <f t="shared" si="5"/>
        <v>0.005507609408487651</v>
      </c>
      <c r="U21" s="321">
        <v>4877</v>
      </c>
      <c r="V21" s="317">
        <v>4013</v>
      </c>
      <c r="W21" s="318">
        <v>234</v>
      </c>
      <c r="X21" s="317">
        <v>263</v>
      </c>
      <c r="Y21" s="319">
        <f>SUM(U21:X21)</f>
        <v>9387</v>
      </c>
      <c r="Z21" s="323">
        <f>IF(ISERROR(S21/Y21-1),"         /0",IF(S21/Y21&gt;5,"  *  ",(S21/Y21-1)))</f>
        <v>0.38851603281133484</v>
      </c>
    </row>
    <row r="22" spans="1:26" ht="21" customHeight="1" thickBot="1">
      <c r="A22" s="324" t="s">
        <v>48</v>
      </c>
      <c r="B22" s="473"/>
      <c r="C22" s="325">
        <v>4434</v>
      </c>
      <c r="D22" s="326">
        <v>3749</v>
      </c>
      <c r="E22" s="327">
        <v>2</v>
      </c>
      <c r="F22" s="326">
        <v>5</v>
      </c>
      <c r="G22" s="328">
        <f>SUM(C22:F22)</f>
        <v>8190</v>
      </c>
      <c r="H22" s="329">
        <f t="shared" si="1"/>
        <v>0.00785188224669291</v>
      </c>
      <c r="I22" s="330">
        <v>2667</v>
      </c>
      <c r="J22" s="326">
        <v>2199</v>
      </c>
      <c r="K22" s="327">
        <v>14</v>
      </c>
      <c r="L22" s="326">
        <v>74</v>
      </c>
      <c r="M22" s="328">
        <f t="shared" si="2"/>
        <v>4954</v>
      </c>
      <c r="N22" s="331">
        <f>IF(ISERROR(G22/M22-1),"         /0",(G22/M22-1))</f>
        <v>0.6532095276544208</v>
      </c>
      <c r="O22" s="325">
        <v>11269</v>
      </c>
      <c r="P22" s="326">
        <v>9149</v>
      </c>
      <c r="Q22" s="327">
        <v>10</v>
      </c>
      <c r="R22" s="326">
        <v>53</v>
      </c>
      <c r="S22" s="328">
        <f>SUM(O22:R22)</f>
        <v>20481</v>
      </c>
      <c r="T22" s="329">
        <f t="shared" si="5"/>
        <v>0.00865439222765349</v>
      </c>
      <c r="U22" s="330">
        <v>6692</v>
      </c>
      <c r="V22" s="326">
        <v>5391</v>
      </c>
      <c r="W22" s="327">
        <v>24</v>
      </c>
      <c r="X22" s="326">
        <v>79</v>
      </c>
      <c r="Y22" s="328">
        <f>SUM(U22:X22)</f>
        <v>12186</v>
      </c>
      <c r="Z22" s="332">
        <f>IF(ISERROR(S22/Y22-1),"         /0",IF(S22/Y22&gt;5,"  *  ",(S22/Y22-1)))</f>
        <v>0.6806991629739045</v>
      </c>
    </row>
    <row r="23" spans="1:2" ht="6" customHeight="1" thickTop="1">
      <c r="A23" s="24"/>
      <c r="B23" s="24"/>
    </row>
    <row r="24" spans="1:2" ht="15">
      <c r="A24" s="24" t="s">
        <v>132</v>
      </c>
      <c r="B24" s="24"/>
    </row>
    <row r="25" s="103" customFormat="1" ht="14.25"/>
  </sheetData>
  <sheetProtection/>
  <mergeCells count="27">
    <mergeCell ref="Y1:Z1"/>
    <mergeCell ref="A5:Z5"/>
    <mergeCell ref="A6:Z6"/>
    <mergeCell ref="A7:A10"/>
    <mergeCell ref="B7:B10"/>
    <mergeCell ref="C7:N7"/>
    <mergeCell ref="O7:Z7"/>
    <mergeCell ref="C8:G8"/>
    <mergeCell ref="H8:H10"/>
    <mergeCell ref="I8:M8"/>
    <mergeCell ref="Z8:Z10"/>
    <mergeCell ref="C9:D9"/>
    <mergeCell ref="E9:F9"/>
    <mergeCell ref="G9:G10"/>
    <mergeCell ref="I9:J9"/>
    <mergeCell ref="K9:L9"/>
    <mergeCell ref="Y9:Y10"/>
    <mergeCell ref="M9:M10"/>
    <mergeCell ref="O9:P9"/>
    <mergeCell ref="Q9:R9"/>
    <mergeCell ref="S9:S10"/>
    <mergeCell ref="U9:V9"/>
    <mergeCell ref="W9:X9"/>
    <mergeCell ref="N8:N10"/>
    <mergeCell ref="O8:S8"/>
    <mergeCell ref="T8:T10"/>
    <mergeCell ref="U8:Y8"/>
  </mergeCells>
  <conditionalFormatting sqref="Z23:Z65536 N23:N65536 Z5 N5 N7 Z7">
    <cfRule type="cellIs" priority="9" dxfId="103" operator="lessThan" stopIfTrue="1">
      <formula>0</formula>
    </cfRule>
  </conditionalFormatting>
  <conditionalFormatting sqref="N11:N22 Z11:Z22">
    <cfRule type="cellIs" priority="10" dxfId="103" operator="lessThan" stopIfTrue="1">
      <formula>0</formula>
    </cfRule>
    <cfRule type="cellIs" priority="11" dxfId="105" operator="greaterThanOrEqual" stopIfTrue="1">
      <formula>0</formula>
    </cfRule>
  </conditionalFormatting>
  <conditionalFormatting sqref="N9:N10 Z9:Z10">
    <cfRule type="cellIs" priority="6" dxfId="103" operator="lessThan" stopIfTrue="1">
      <formula>0</formula>
    </cfRule>
  </conditionalFormatting>
  <conditionalFormatting sqref="H9:H10">
    <cfRule type="cellIs" priority="5" dxfId="103" operator="lessThan" stopIfTrue="1">
      <formula>0</formula>
    </cfRule>
  </conditionalFormatting>
  <conditionalFormatting sqref="T9:T10">
    <cfRule type="cellIs" priority="4" dxfId="103" operator="lessThan" stopIfTrue="1">
      <formula>0</formula>
    </cfRule>
  </conditionalFormatting>
  <conditionalFormatting sqref="N8 Z8">
    <cfRule type="cellIs" priority="3" dxfId="103" operator="lessThan" stopIfTrue="1">
      <formula>0</formula>
    </cfRule>
  </conditionalFormatting>
  <conditionalFormatting sqref="H8">
    <cfRule type="cellIs" priority="2" dxfId="103" operator="lessThan" stopIfTrue="1">
      <formula>0</formula>
    </cfRule>
  </conditionalFormatting>
  <conditionalFormatting sqref="T8">
    <cfRule type="cellIs" priority="1" dxfId="103" operator="lessThan" stopIfTrue="1">
      <formula>0</formula>
    </cfRule>
  </conditionalFormatting>
  <hyperlinks>
    <hyperlink ref="A1:B1" location="INDICE!A1" display="Volver al Indice"/>
    <hyperlink ref="Y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R37"/>
  <sheetViews>
    <sheetView zoomScale="90" zoomScaleNormal="90" zoomScalePageLayoutView="0" workbookViewId="0" topLeftCell="A1">
      <selection activeCell="A11" sqref="A11:IV11"/>
    </sheetView>
  </sheetViews>
  <sheetFormatPr defaultColWidth="11.421875" defaultRowHeight="15"/>
  <cols>
    <col min="1" max="16384" width="11.421875" style="77" customWidth="1"/>
  </cols>
  <sheetData>
    <row r="1" spans="1:8" ht="13.5" thickBot="1">
      <c r="A1" s="76"/>
      <c r="B1" s="76"/>
      <c r="C1" s="76"/>
      <c r="D1" s="76"/>
      <c r="E1" s="76"/>
      <c r="F1" s="76"/>
      <c r="G1" s="76"/>
      <c r="H1" s="76"/>
    </row>
    <row r="2" spans="1:14" ht="31.5" thickTop="1">
      <c r="A2" s="78" t="s">
        <v>547</v>
      </c>
      <c r="B2" s="79"/>
      <c r="M2" s="556" t="s">
        <v>26</v>
      </c>
      <c r="N2" s="556"/>
    </row>
    <row r="3" spans="1:2" ht="25.5">
      <c r="A3" s="80" t="s">
        <v>35</v>
      </c>
      <c r="B3" s="81"/>
    </row>
    <row r="6" spans="1:14" ht="27">
      <c r="A6" s="89" t="s">
        <v>102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 ht="15.75">
      <c r="A7" s="83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4" ht="15.75">
      <c r="A8" s="88" t="s">
        <v>548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4" ht="15.75">
      <c r="A9" s="88" t="s">
        <v>549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0" spans="1:14" ht="15.75">
      <c r="A10" s="83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ht="15">
      <c r="A11" s="88" t="s">
        <v>145</v>
      </c>
    </row>
    <row r="12" ht="15">
      <c r="A12" s="88" t="s">
        <v>123</v>
      </c>
    </row>
    <row r="13" ht="15">
      <c r="A13" s="88" t="s">
        <v>124</v>
      </c>
    </row>
    <row r="15" ht="27">
      <c r="A15" s="89" t="s">
        <v>122</v>
      </c>
    </row>
    <row r="17" ht="22.5">
      <c r="A17" s="85" t="s">
        <v>141</v>
      </c>
    </row>
    <row r="18" ht="15">
      <c r="A18" s="88" t="s">
        <v>142</v>
      </c>
    </row>
    <row r="19" spans="1:18" ht="83.25" customHeight="1">
      <c r="A19" s="557" t="s">
        <v>143</v>
      </c>
      <c r="B19" s="557"/>
      <c r="C19" s="557"/>
      <c r="D19" s="557"/>
      <c r="E19" s="557"/>
      <c r="F19" s="557"/>
      <c r="G19" s="557"/>
      <c r="H19" s="557"/>
      <c r="I19" s="557"/>
      <c r="J19" s="557"/>
      <c r="K19" s="557"/>
      <c r="L19" s="557"/>
      <c r="M19" s="557"/>
      <c r="N19" s="557"/>
      <c r="O19" s="557"/>
      <c r="P19" s="557"/>
      <c r="Q19" s="557"/>
      <c r="R19" s="557"/>
    </row>
    <row r="22" ht="22.5">
      <c r="A22" s="85" t="s">
        <v>103</v>
      </c>
    </row>
    <row r="24" spans="1:18" ht="38.25" customHeight="1">
      <c r="A24" s="558" t="s">
        <v>104</v>
      </c>
      <c r="B24" s="558"/>
      <c r="C24" s="558"/>
      <c r="D24" s="558"/>
      <c r="E24" s="558"/>
      <c r="F24" s="558"/>
      <c r="G24" s="558"/>
      <c r="H24" s="558"/>
      <c r="I24" s="558"/>
      <c r="J24" s="558"/>
      <c r="K24" s="558"/>
      <c r="L24" s="558"/>
      <c r="M24" s="558"/>
      <c r="N24" s="558"/>
      <c r="O24" s="558"/>
      <c r="P24" s="558"/>
      <c r="Q24" s="558"/>
      <c r="R24" s="558"/>
    </row>
    <row r="25" ht="15.75">
      <c r="A25" s="84"/>
    </row>
    <row r="26" ht="22.5">
      <c r="A26" s="85" t="s">
        <v>105</v>
      </c>
    </row>
    <row r="27" ht="15.75">
      <c r="A27" s="84" t="s">
        <v>106</v>
      </c>
    </row>
    <row r="28" ht="15.75">
      <c r="A28" s="84" t="s">
        <v>107</v>
      </c>
    </row>
    <row r="30" ht="22.5">
      <c r="A30" s="85" t="s">
        <v>133</v>
      </c>
    </row>
    <row r="31" ht="15.75">
      <c r="A31" s="84" t="s">
        <v>134</v>
      </c>
    </row>
    <row r="32" ht="15.75">
      <c r="A32" s="84"/>
    </row>
    <row r="33" ht="22.5">
      <c r="A33" s="85" t="s">
        <v>135</v>
      </c>
    </row>
    <row r="34" ht="15.75">
      <c r="A34" s="84" t="s">
        <v>138</v>
      </c>
    </row>
    <row r="36" ht="22.5">
      <c r="A36" s="85" t="s">
        <v>136</v>
      </c>
    </row>
    <row r="37" ht="15.75">
      <c r="A37" s="84" t="s">
        <v>137</v>
      </c>
    </row>
  </sheetData>
  <sheetProtection/>
  <mergeCells count="3">
    <mergeCell ref="M2:N2"/>
    <mergeCell ref="A19:R19"/>
    <mergeCell ref="A24:R24"/>
  </mergeCells>
  <hyperlinks>
    <hyperlink ref="M2:N2" location="INDICE!A1" display="Volver al 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8"/>
  <sheetViews>
    <sheetView showGridLines="0" zoomScale="81" zoomScaleNormal="81" zoomScalePageLayoutView="0" workbookViewId="0" topLeftCell="B1">
      <selection activeCell="Y1" sqref="Y1:Z1"/>
    </sheetView>
  </sheetViews>
  <sheetFormatPr defaultColWidth="8.00390625" defaultRowHeight="15"/>
  <cols>
    <col min="1" max="1" width="23.421875" style="23" customWidth="1"/>
    <col min="2" max="2" width="35.421875" style="23" customWidth="1"/>
    <col min="3" max="3" width="9.8515625" style="23" customWidth="1"/>
    <col min="4" max="4" width="12.421875" style="23" bestFit="1" customWidth="1"/>
    <col min="5" max="5" width="8.57421875" style="23" bestFit="1" customWidth="1"/>
    <col min="6" max="6" width="10.57421875" style="23" bestFit="1" customWidth="1"/>
    <col min="7" max="7" width="9.00390625" style="23" customWidth="1"/>
    <col min="8" max="8" width="10.7109375" style="23" customWidth="1"/>
    <col min="9" max="9" width="9.57421875" style="23" customWidth="1"/>
    <col min="10" max="10" width="11.57421875" style="23" bestFit="1" customWidth="1"/>
    <col min="11" max="11" width="9.00390625" style="23" bestFit="1" customWidth="1"/>
    <col min="12" max="12" width="10.57421875" style="23" bestFit="1" customWidth="1"/>
    <col min="13" max="13" width="11.57421875" style="23" bestFit="1" customWidth="1"/>
    <col min="14" max="14" width="9.421875" style="23" customWidth="1"/>
    <col min="15" max="15" width="9.57421875" style="23" bestFit="1" customWidth="1"/>
    <col min="16" max="16" width="11.140625" style="23" customWidth="1"/>
    <col min="17" max="17" width="9.421875" style="23" customWidth="1"/>
    <col min="18" max="18" width="10.57421875" style="23" bestFit="1" customWidth="1"/>
    <col min="19" max="19" width="11.57421875" style="23" customWidth="1"/>
    <col min="20" max="20" width="10.140625" style="23" customWidth="1"/>
    <col min="21" max="21" width="9.421875" style="23" customWidth="1"/>
    <col min="22" max="22" width="10.421875" style="23" customWidth="1"/>
    <col min="23" max="23" width="9.421875" style="23" customWidth="1"/>
    <col min="24" max="24" width="10.28125" style="23" customWidth="1"/>
    <col min="25" max="25" width="10.7109375" style="23" customWidth="1"/>
    <col min="26" max="26" width="9.8515625" style="23" bestFit="1" customWidth="1"/>
    <col min="27" max="16384" width="8.00390625" style="23" customWidth="1"/>
  </cols>
  <sheetData>
    <row r="1" spans="1:26" ht="16.5">
      <c r="A1" s="197" t="s">
        <v>148</v>
      </c>
      <c r="B1" s="193"/>
      <c r="C1" s="193"/>
      <c r="D1" s="193"/>
      <c r="E1" s="193"/>
      <c r="F1" s="193"/>
      <c r="G1" s="193"/>
      <c r="H1" s="193"/>
      <c r="I1" s="193"/>
      <c r="J1" s="103"/>
      <c r="K1" s="103"/>
      <c r="L1" s="103"/>
      <c r="M1" s="103"/>
      <c r="N1" s="103"/>
      <c r="O1" s="103"/>
      <c r="P1" s="103"/>
      <c r="Q1" s="103"/>
      <c r="R1" s="103"/>
      <c r="Y1" s="600" t="s">
        <v>26</v>
      </c>
      <c r="Z1" s="600"/>
    </row>
    <row r="2" spans="1:26" ht="16.5">
      <c r="A2" s="197" t="s">
        <v>149</v>
      </c>
      <c r="B2" s="193"/>
      <c r="C2" s="193"/>
      <c r="D2" s="193"/>
      <c r="E2" s="193"/>
      <c r="F2" s="193"/>
      <c r="G2" s="193"/>
      <c r="H2" s="193"/>
      <c r="I2" s="193"/>
      <c r="J2" s="103"/>
      <c r="K2" s="103"/>
      <c r="L2" s="103"/>
      <c r="M2" s="103"/>
      <c r="N2" s="103"/>
      <c r="O2" s="103"/>
      <c r="P2" s="103"/>
      <c r="Q2" s="103"/>
      <c r="R2" s="103"/>
      <c r="Y2" s="195"/>
      <c r="Z2" s="195"/>
    </row>
    <row r="3" ht="9.75" customHeight="1" thickBot="1"/>
    <row r="4" spans="1:26" ht="24.75" customHeight="1" thickTop="1">
      <c r="A4" s="632" t="s">
        <v>117</v>
      </c>
      <c r="B4" s="633"/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633"/>
      <c r="R4" s="633"/>
      <c r="S4" s="633"/>
      <c r="T4" s="633"/>
      <c r="U4" s="633"/>
      <c r="V4" s="633"/>
      <c r="W4" s="633"/>
      <c r="X4" s="633"/>
      <c r="Y4" s="633"/>
      <c r="Z4" s="634"/>
    </row>
    <row r="5" spans="1:26" ht="21" customHeight="1" thickBot="1">
      <c r="A5" s="644" t="s">
        <v>40</v>
      </c>
      <c r="B5" s="645"/>
      <c r="C5" s="645"/>
      <c r="D5" s="645"/>
      <c r="E5" s="645"/>
      <c r="F5" s="645"/>
      <c r="G5" s="645"/>
      <c r="H5" s="645"/>
      <c r="I5" s="645"/>
      <c r="J5" s="645"/>
      <c r="K5" s="645"/>
      <c r="L5" s="645"/>
      <c r="M5" s="645"/>
      <c r="N5" s="645"/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5"/>
      <c r="Z5" s="646"/>
    </row>
    <row r="6" spans="1:26" s="31" customFormat="1" ht="19.5" customHeight="1" thickBot="1" thickTop="1">
      <c r="A6" s="708" t="s">
        <v>113</v>
      </c>
      <c r="B6" s="708" t="s">
        <v>114</v>
      </c>
      <c r="C6" s="723" t="s">
        <v>33</v>
      </c>
      <c r="D6" s="724"/>
      <c r="E6" s="724"/>
      <c r="F6" s="724"/>
      <c r="G6" s="724"/>
      <c r="H6" s="724"/>
      <c r="I6" s="724"/>
      <c r="J6" s="724"/>
      <c r="K6" s="724"/>
      <c r="L6" s="724"/>
      <c r="M6" s="724"/>
      <c r="N6" s="725"/>
      <c r="O6" s="726" t="s">
        <v>32</v>
      </c>
      <c r="P6" s="724"/>
      <c r="Q6" s="724"/>
      <c r="R6" s="724"/>
      <c r="S6" s="724"/>
      <c r="T6" s="724"/>
      <c r="U6" s="724"/>
      <c r="V6" s="724"/>
      <c r="W6" s="724"/>
      <c r="X6" s="724"/>
      <c r="Y6" s="724"/>
      <c r="Z6" s="725"/>
    </row>
    <row r="7" spans="1:26" s="30" customFormat="1" ht="26.25" customHeight="1" thickBot="1">
      <c r="A7" s="709"/>
      <c r="B7" s="709"/>
      <c r="C7" s="717" t="s">
        <v>154</v>
      </c>
      <c r="D7" s="713"/>
      <c r="E7" s="713"/>
      <c r="F7" s="713"/>
      <c r="G7" s="714"/>
      <c r="H7" s="715" t="s">
        <v>31</v>
      </c>
      <c r="I7" s="717" t="s">
        <v>155</v>
      </c>
      <c r="J7" s="713"/>
      <c r="K7" s="713"/>
      <c r="L7" s="713"/>
      <c r="M7" s="714"/>
      <c r="N7" s="715" t="s">
        <v>30</v>
      </c>
      <c r="O7" s="712" t="s">
        <v>156</v>
      </c>
      <c r="P7" s="713"/>
      <c r="Q7" s="713"/>
      <c r="R7" s="713"/>
      <c r="S7" s="714"/>
      <c r="T7" s="715" t="s">
        <v>31</v>
      </c>
      <c r="U7" s="712" t="s">
        <v>157</v>
      </c>
      <c r="V7" s="713"/>
      <c r="W7" s="713"/>
      <c r="X7" s="713"/>
      <c r="Y7" s="714"/>
      <c r="Z7" s="715" t="s">
        <v>30</v>
      </c>
    </row>
    <row r="8" spans="1:26" s="25" customFormat="1" ht="26.25" customHeight="1">
      <c r="A8" s="710"/>
      <c r="B8" s="710"/>
      <c r="C8" s="648" t="s">
        <v>20</v>
      </c>
      <c r="D8" s="643"/>
      <c r="E8" s="639" t="s">
        <v>19</v>
      </c>
      <c r="F8" s="643"/>
      <c r="G8" s="628" t="s">
        <v>15</v>
      </c>
      <c r="H8" s="621"/>
      <c r="I8" s="718" t="s">
        <v>20</v>
      </c>
      <c r="J8" s="643"/>
      <c r="K8" s="639" t="s">
        <v>19</v>
      </c>
      <c r="L8" s="643"/>
      <c r="M8" s="628" t="s">
        <v>15</v>
      </c>
      <c r="N8" s="621"/>
      <c r="O8" s="718" t="s">
        <v>20</v>
      </c>
      <c r="P8" s="643"/>
      <c r="Q8" s="639" t="s">
        <v>19</v>
      </c>
      <c r="R8" s="643"/>
      <c r="S8" s="628" t="s">
        <v>15</v>
      </c>
      <c r="T8" s="621"/>
      <c r="U8" s="718" t="s">
        <v>20</v>
      </c>
      <c r="V8" s="643"/>
      <c r="W8" s="639" t="s">
        <v>19</v>
      </c>
      <c r="X8" s="643"/>
      <c r="Y8" s="628" t="s">
        <v>15</v>
      </c>
      <c r="Z8" s="621"/>
    </row>
    <row r="9" spans="1:26" s="25" customFormat="1" ht="19.5" customHeight="1" thickBot="1">
      <c r="A9" s="711"/>
      <c r="B9" s="711"/>
      <c r="C9" s="28" t="s">
        <v>28</v>
      </c>
      <c r="D9" s="26" t="s">
        <v>27</v>
      </c>
      <c r="E9" s="27" t="s">
        <v>28</v>
      </c>
      <c r="F9" s="87" t="s">
        <v>27</v>
      </c>
      <c r="G9" s="719"/>
      <c r="H9" s="716"/>
      <c r="I9" s="28" t="s">
        <v>28</v>
      </c>
      <c r="J9" s="26" t="s">
        <v>27</v>
      </c>
      <c r="K9" s="27" t="s">
        <v>28</v>
      </c>
      <c r="L9" s="87" t="s">
        <v>27</v>
      </c>
      <c r="M9" s="719"/>
      <c r="N9" s="716"/>
      <c r="O9" s="28" t="s">
        <v>28</v>
      </c>
      <c r="P9" s="26" t="s">
        <v>27</v>
      </c>
      <c r="Q9" s="27" t="s">
        <v>28</v>
      </c>
      <c r="R9" s="87" t="s">
        <v>27</v>
      </c>
      <c r="S9" s="719"/>
      <c r="T9" s="716"/>
      <c r="U9" s="28" t="s">
        <v>28</v>
      </c>
      <c r="V9" s="26" t="s">
        <v>27</v>
      </c>
      <c r="W9" s="27" t="s">
        <v>28</v>
      </c>
      <c r="X9" s="87" t="s">
        <v>27</v>
      </c>
      <c r="Y9" s="719"/>
      <c r="Z9" s="716"/>
    </row>
    <row r="10" spans="1:26" s="518" customFormat="1" ht="18" customHeight="1" thickBot="1" thickTop="1">
      <c r="A10" s="508" t="s">
        <v>22</v>
      </c>
      <c r="B10" s="751"/>
      <c r="C10" s="509">
        <f>SUM(C11:C15)</f>
        <v>25505.776</v>
      </c>
      <c r="D10" s="510">
        <f>SUM(D11:D15)</f>
        <v>14338.120000000003</v>
      </c>
      <c r="E10" s="511">
        <f>SUM(E11:E15)</f>
        <v>8012.093</v>
      </c>
      <c r="F10" s="510">
        <f>SUM(F11:F15)</f>
        <v>3468.756999999999</v>
      </c>
      <c r="G10" s="512">
        <f aca="true" t="shared" si="0" ref="G10:G15">SUM(C10:F10)</f>
        <v>51324.74600000001</v>
      </c>
      <c r="H10" s="513">
        <f aca="true" t="shared" si="1" ref="H10:H15">G10/$G$10</f>
        <v>1</v>
      </c>
      <c r="I10" s="514">
        <f>SUM(I11:I15)</f>
        <v>20137.198999999997</v>
      </c>
      <c r="J10" s="510">
        <f>SUM(J11:J15)</f>
        <v>11441.989999999998</v>
      </c>
      <c r="K10" s="511">
        <f>SUM(K11:K15)</f>
        <v>15174.543</v>
      </c>
      <c r="L10" s="510">
        <f>SUM(L11:L15)</f>
        <v>5391.935</v>
      </c>
      <c r="M10" s="512">
        <f aca="true" t="shared" si="2" ref="M10:M15">SUM(I10:L10)</f>
        <v>52145.666999999994</v>
      </c>
      <c r="N10" s="515">
        <f aca="true" t="shared" si="3" ref="N10:N15">IF(ISERROR(G10/M10-1),"         /0",(G10/M10-1))</f>
        <v>-0.015742842065861185</v>
      </c>
      <c r="O10" s="516">
        <f>SUM(O11:O15)</f>
        <v>53414.335999999974</v>
      </c>
      <c r="P10" s="510">
        <f>SUM(P11:P15)</f>
        <v>28454.896</v>
      </c>
      <c r="Q10" s="511">
        <f>SUM(Q11:Q15)</f>
        <v>15828.644000000004</v>
      </c>
      <c r="R10" s="510">
        <f>SUM(R11:R15)</f>
        <v>7167.1240000000025</v>
      </c>
      <c r="S10" s="512">
        <f aca="true" t="shared" si="4" ref="S10:S15">SUM(O10:R10)</f>
        <v>104864.99999999997</v>
      </c>
      <c r="T10" s="513">
        <f aca="true" t="shared" si="5" ref="T10:T15">S10/$S$10</f>
        <v>1</v>
      </c>
      <c r="U10" s="514">
        <f>SUM(U11:U15)</f>
        <v>42167.44500000002</v>
      </c>
      <c r="V10" s="510">
        <f>SUM(V11:V15)</f>
        <v>22888.31300000001</v>
      </c>
      <c r="W10" s="511">
        <f>SUM(W11:W15)</f>
        <v>30999.72199999999</v>
      </c>
      <c r="X10" s="510">
        <f>SUM(X11:X15)</f>
        <v>10276.113</v>
      </c>
      <c r="Y10" s="512">
        <f aca="true" t="shared" si="6" ref="Y10:Y15">SUM(U10:X10)</f>
        <v>106331.59300000002</v>
      </c>
      <c r="Z10" s="517">
        <f>IF(ISERROR(S10/Y10-1),"         /0",(S10/Y10-1))</f>
        <v>-0.01379263639923134</v>
      </c>
    </row>
    <row r="11" spans="1:26" ht="21.75" customHeight="1" thickTop="1">
      <c r="A11" s="306" t="s">
        <v>427</v>
      </c>
      <c r="B11" s="471" t="s">
        <v>428</v>
      </c>
      <c r="C11" s="307">
        <v>20984.294</v>
      </c>
      <c r="D11" s="308">
        <v>12904.625000000004</v>
      </c>
      <c r="E11" s="309">
        <v>7742.067999999999</v>
      </c>
      <c r="F11" s="308">
        <v>3410.467999999999</v>
      </c>
      <c r="G11" s="310">
        <f t="shared" si="0"/>
        <v>45041.45500000001</v>
      </c>
      <c r="H11" s="311">
        <f t="shared" si="1"/>
        <v>0.87757774777882</v>
      </c>
      <c r="I11" s="312">
        <v>16567.144</v>
      </c>
      <c r="J11" s="308">
        <v>10065.362999999998</v>
      </c>
      <c r="K11" s="309">
        <v>13449.631</v>
      </c>
      <c r="L11" s="308">
        <v>5093.502</v>
      </c>
      <c r="M11" s="310">
        <f t="shared" si="2"/>
        <v>45175.64</v>
      </c>
      <c r="N11" s="313">
        <f t="shared" si="3"/>
        <v>-0.0029702954955367344</v>
      </c>
      <c r="O11" s="307">
        <v>43258.015999999974</v>
      </c>
      <c r="P11" s="308">
        <v>25629.15</v>
      </c>
      <c r="Q11" s="309">
        <v>15109.683000000003</v>
      </c>
      <c r="R11" s="308">
        <v>7098.994000000002</v>
      </c>
      <c r="S11" s="310">
        <f t="shared" si="4"/>
        <v>91095.84299999998</v>
      </c>
      <c r="T11" s="311">
        <f t="shared" si="5"/>
        <v>0.8686963524531541</v>
      </c>
      <c r="U11" s="312">
        <v>34412.63800000002</v>
      </c>
      <c r="V11" s="308">
        <v>20476.53600000001</v>
      </c>
      <c r="W11" s="309">
        <v>26926.245999999996</v>
      </c>
      <c r="X11" s="308">
        <v>9698.403999999999</v>
      </c>
      <c r="Y11" s="310">
        <f t="shared" si="6"/>
        <v>91513.82400000002</v>
      </c>
      <c r="Z11" s="314">
        <f>IF(ISERROR(S11/Y11-1),"         /0",IF(S11/Y11&gt;5,"  *  ",(S11/Y11-1)))</f>
        <v>-0.004567408307624032</v>
      </c>
    </row>
    <row r="12" spans="1:26" ht="21.75" customHeight="1">
      <c r="A12" s="315" t="s">
        <v>429</v>
      </c>
      <c r="B12" s="472" t="s">
        <v>430</v>
      </c>
      <c r="C12" s="316">
        <v>4144.97</v>
      </c>
      <c r="D12" s="317">
        <v>597.4599999999999</v>
      </c>
      <c r="E12" s="318">
        <v>170.881</v>
      </c>
      <c r="F12" s="317">
        <v>5.851</v>
      </c>
      <c r="G12" s="319">
        <f>SUM(C12:F12)</f>
        <v>4919.162</v>
      </c>
      <c r="H12" s="320">
        <f>G12/$G$10</f>
        <v>0.09584386447816029</v>
      </c>
      <c r="I12" s="321">
        <v>3143.639</v>
      </c>
      <c r="J12" s="317">
        <v>617.445</v>
      </c>
      <c r="K12" s="318">
        <v>1671.3160000000003</v>
      </c>
      <c r="L12" s="317">
        <v>277.35400000000004</v>
      </c>
      <c r="M12" s="319">
        <f>SUM(I12:L12)</f>
        <v>5709.754000000001</v>
      </c>
      <c r="N12" s="322">
        <f t="shared" si="3"/>
        <v>-0.13846340840603644</v>
      </c>
      <c r="O12" s="316">
        <v>9605.197</v>
      </c>
      <c r="P12" s="317">
        <v>1358.5530000000003</v>
      </c>
      <c r="Q12" s="318">
        <v>619.817</v>
      </c>
      <c r="R12" s="317">
        <v>15.350999999999999</v>
      </c>
      <c r="S12" s="319">
        <f>SUM(O12:R12)</f>
        <v>11598.918</v>
      </c>
      <c r="T12" s="320">
        <f>S12/$S$10</f>
        <v>0.11060809612358749</v>
      </c>
      <c r="U12" s="321">
        <v>7157.982</v>
      </c>
      <c r="V12" s="317">
        <v>1034.1200000000001</v>
      </c>
      <c r="W12" s="318">
        <v>4019.5499999999993</v>
      </c>
      <c r="X12" s="317">
        <v>499.77500000000003</v>
      </c>
      <c r="Y12" s="319">
        <f>SUM(U12:X12)</f>
        <v>12711.427</v>
      </c>
      <c r="Z12" s="323">
        <f>IF(ISERROR(S12/Y12-1),"         /0",IF(S12/Y12&gt;5,"  *  ",(S12/Y12-1)))</f>
        <v>-0.0875203861848084</v>
      </c>
    </row>
    <row r="13" spans="1:26" ht="21.75" customHeight="1">
      <c r="A13" s="315" t="s">
        <v>433</v>
      </c>
      <c r="B13" s="472" t="s">
        <v>434</v>
      </c>
      <c r="C13" s="316">
        <v>253.893</v>
      </c>
      <c r="D13" s="317">
        <v>498.197</v>
      </c>
      <c r="E13" s="318">
        <v>52.478</v>
      </c>
      <c r="F13" s="317">
        <v>52.438</v>
      </c>
      <c r="G13" s="319">
        <f>SUM(C13:F13)</f>
        <v>857.006</v>
      </c>
      <c r="H13" s="320">
        <f>G13/$G$10</f>
        <v>0.01669771536716421</v>
      </c>
      <c r="I13" s="321">
        <v>356.355</v>
      </c>
      <c r="J13" s="317">
        <v>483.554</v>
      </c>
      <c r="K13" s="318">
        <v>52.528</v>
      </c>
      <c r="L13" s="317">
        <v>0</v>
      </c>
      <c r="M13" s="319">
        <f>SUM(I13:L13)</f>
        <v>892.437</v>
      </c>
      <c r="N13" s="322">
        <f t="shared" si="3"/>
        <v>-0.03970140189167415</v>
      </c>
      <c r="O13" s="316">
        <v>378.73100000000005</v>
      </c>
      <c r="P13" s="317">
        <v>843.788</v>
      </c>
      <c r="Q13" s="318">
        <v>52.478</v>
      </c>
      <c r="R13" s="317">
        <v>52.438</v>
      </c>
      <c r="S13" s="319">
        <f>SUM(O13:R13)</f>
        <v>1327.4350000000002</v>
      </c>
      <c r="T13" s="320">
        <f>S13/$S$10</f>
        <v>0.01265851332665809</v>
      </c>
      <c r="U13" s="321">
        <v>446.85900000000004</v>
      </c>
      <c r="V13" s="317">
        <v>858.5799999999998</v>
      </c>
      <c r="W13" s="318">
        <v>52.528</v>
      </c>
      <c r="X13" s="317">
        <v>0</v>
      </c>
      <c r="Y13" s="319">
        <f>SUM(U13:X13)</f>
        <v>1357.9669999999999</v>
      </c>
      <c r="Z13" s="323">
        <f>IF(ISERROR(S13/Y13-1),"         /0",IF(S13/Y13&gt;5,"  *  ",(S13/Y13-1)))</f>
        <v>-0.022483609690073236</v>
      </c>
    </row>
    <row r="14" spans="1:26" ht="21.75" customHeight="1">
      <c r="A14" s="315" t="s">
        <v>437</v>
      </c>
      <c r="B14" s="472" t="s">
        <v>438</v>
      </c>
      <c r="C14" s="316">
        <v>75.81299999999999</v>
      </c>
      <c r="D14" s="317">
        <v>292.17900000000003</v>
      </c>
      <c r="E14" s="318">
        <v>46.626</v>
      </c>
      <c r="F14" s="317">
        <v>0</v>
      </c>
      <c r="G14" s="319">
        <f>SUM(C14:F14)</f>
        <v>414.618</v>
      </c>
      <c r="H14" s="320">
        <f>G14/$G$10</f>
        <v>0.008078325414411208</v>
      </c>
      <c r="I14" s="321">
        <v>54.084</v>
      </c>
      <c r="J14" s="317">
        <v>242.805</v>
      </c>
      <c r="K14" s="318">
        <v>0.938</v>
      </c>
      <c r="L14" s="317">
        <v>1.95</v>
      </c>
      <c r="M14" s="319">
        <f>SUM(I14:L14)</f>
        <v>299.777</v>
      </c>
      <c r="N14" s="322">
        <f t="shared" si="3"/>
        <v>0.3830880954843101</v>
      </c>
      <c r="O14" s="316">
        <v>105.845</v>
      </c>
      <c r="P14" s="317">
        <v>537.796</v>
      </c>
      <c r="Q14" s="318">
        <v>46.626</v>
      </c>
      <c r="R14" s="317">
        <v>0</v>
      </c>
      <c r="S14" s="319">
        <f>SUM(O14:R14)</f>
        <v>690.267</v>
      </c>
      <c r="T14" s="320">
        <f>S14/$S$10</f>
        <v>0.006582434558718354</v>
      </c>
      <c r="U14" s="321">
        <v>113.608</v>
      </c>
      <c r="V14" s="317">
        <v>473.44500000000005</v>
      </c>
      <c r="W14" s="318">
        <v>0.938</v>
      </c>
      <c r="X14" s="317">
        <v>58.30499999999999</v>
      </c>
      <c r="Y14" s="319">
        <f>SUM(U14:X14)</f>
        <v>646.296</v>
      </c>
      <c r="Z14" s="323">
        <f>IF(ISERROR(S14/Y14-1),"         /0",IF(S14/Y14&gt;5,"  *  ",(S14/Y14-1)))</f>
        <v>0.06803538935719855</v>
      </c>
    </row>
    <row r="15" spans="1:26" ht="21.75" customHeight="1" thickBot="1">
      <c r="A15" s="324" t="s">
        <v>48</v>
      </c>
      <c r="B15" s="473"/>
      <c r="C15" s="325">
        <v>46.806000000000004</v>
      </c>
      <c r="D15" s="326">
        <v>45.659</v>
      </c>
      <c r="E15" s="327">
        <v>0.04</v>
      </c>
      <c r="F15" s="326">
        <v>0</v>
      </c>
      <c r="G15" s="328">
        <f t="shared" si="0"/>
        <v>92.50500000000001</v>
      </c>
      <c r="H15" s="329">
        <f t="shared" si="1"/>
        <v>0.0018023469614442903</v>
      </c>
      <c r="I15" s="330">
        <v>15.977</v>
      </c>
      <c r="J15" s="326">
        <v>32.823</v>
      </c>
      <c r="K15" s="327">
        <v>0.13</v>
      </c>
      <c r="L15" s="326">
        <v>19.129</v>
      </c>
      <c r="M15" s="328">
        <f t="shared" si="2"/>
        <v>68.059</v>
      </c>
      <c r="N15" s="331">
        <f t="shared" si="3"/>
        <v>0.3591883512834455</v>
      </c>
      <c r="O15" s="325">
        <v>66.547</v>
      </c>
      <c r="P15" s="326">
        <v>85.60900000000001</v>
      </c>
      <c r="Q15" s="327">
        <v>0.04</v>
      </c>
      <c r="R15" s="326">
        <v>0.341</v>
      </c>
      <c r="S15" s="328">
        <f t="shared" si="4"/>
        <v>152.537</v>
      </c>
      <c r="T15" s="329">
        <f t="shared" si="5"/>
        <v>0.0014546035378820393</v>
      </c>
      <c r="U15" s="330">
        <v>36.358</v>
      </c>
      <c r="V15" s="326">
        <v>45.632000000000005</v>
      </c>
      <c r="W15" s="327">
        <v>0.4600000000000001</v>
      </c>
      <c r="X15" s="326">
        <v>19.629</v>
      </c>
      <c r="Y15" s="328">
        <f t="shared" si="6"/>
        <v>102.07900000000001</v>
      </c>
      <c r="Z15" s="332">
        <f>IF(ISERROR(S15/Y15-1),"         /0",IF(S15/Y15&gt;5,"  *  ",(S15/Y15-1)))</f>
        <v>0.4943034316558743</v>
      </c>
    </row>
    <row r="16" spans="1:2" ht="9" customHeight="1" thickTop="1">
      <c r="A16" s="24"/>
      <c r="B16" s="24"/>
    </row>
    <row r="17" spans="1:2" ht="15">
      <c r="A17" s="22" t="s">
        <v>37</v>
      </c>
      <c r="B17" s="24"/>
    </row>
    <row r="18" ht="14.25">
      <c r="A18" s="12" t="s">
        <v>144</v>
      </c>
    </row>
  </sheetData>
  <sheetProtection/>
  <mergeCells count="27">
    <mergeCell ref="Y1:Z1"/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U8:V8"/>
    <mergeCell ref="W8:X8"/>
    <mergeCell ref="N7:N9"/>
    <mergeCell ref="O7:S7"/>
    <mergeCell ref="T7:T9"/>
    <mergeCell ref="U7:Y7"/>
  </mergeCells>
  <conditionalFormatting sqref="Z4 N4 Z16:Z65536 N16:N65536">
    <cfRule type="cellIs" priority="12" dxfId="103" operator="lessThan" stopIfTrue="1">
      <formula>0</formula>
    </cfRule>
  </conditionalFormatting>
  <conditionalFormatting sqref="N10:N15 Z10:Z15">
    <cfRule type="cellIs" priority="13" dxfId="103" operator="lessThan" stopIfTrue="1">
      <formula>0</formula>
    </cfRule>
    <cfRule type="cellIs" priority="14" dxfId="105" operator="greaterThanOrEqual" stopIfTrue="1">
      <formula>0</formula>
    </cfRule>
  </conditionalFormatting>
  <conditionalFormatting sqref="N6:N9 Z6:Z9">
    <cfRule type="cellIs" priority="3" dxfId="103" operator="lessThan" stopIfTrue="1">
      <formula>0</formula>
    </cfRule>
  </conditionalFormatting>
  <conditionalFormatting sqref="H7:H9">
    <cfRule type="cellIs" priority="2" dxfId="103" operator="lessThan" stopIfTrue="1">
      <formula>0</formula>
    </cfRule>
  </conditionalFormatting>
  <conditionalFormatting sqref="T7:T9">
    <cfRule type="cellIs" priority="1" dxfId="103" operator="lessThan" stopIfTrue="1">
      <formula>0</formula>
    </cfRule>
  </conditionalFormatting>
  <hyperlinks>
    <hyperlink ref="Y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6"/>
  <sheetViews>
    <sheetView showGridLines="0" zoomScale="88" zoomScaleNormal="88" zoomScalePageLayoutView="0" workbookViewId="0" topLeftCell="A4">
      <selection activeCell="N28" sqref="N28"/>
    </sheetView>
  </sheetViews>
  <sheetFormatPr defaultColWidth="11.421875" defaultRowHeight="15"/>
  <cols>
    <col min="1" max="1" width="9.8515625" style="1" customWidth="1"/>
    <col min="2" max="2" width="22.57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59" t="s">
        <v>26</v>
      </c>
      <c r="O1" s="559"/>
    </row>
    <row r="2" ht="5.25" customHeight="1"/>
    <row r="3" ht="4.5" customHeight="1" thickBot="1"/>
    <row r="4" spans="1:15" ht="13.5" customHeight="1" thickTop="1">
      <c r="A4" s="568" t="s">
        <v>25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70"/>
    </row>
    <row r="5" spans="1:15" ht="12.75" customHeight="1">
      <c r="A5" s="571"/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3"/>
    </row>
    <row r="6" spans="1:15" ht="5.25" customHeight="1" thickBot="1">
      <c r="A6" s="171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3"/>
    </row>
    <row r="7" spans="1:15" ht="17.25" customHeight="1" thickTop="1">
      <c r="A7" s="174"/>
      <c r="B7" s="175"/>
      <c r="C7" s="560" t="s">
        <v>24</v>
      </c>
      <c r="D7" s="561"/>
      <c r="E7" s="562"/>
      <c r="F7" s="583" t="s">
        <v>23</v>
      </c>
      <c r="G7" s="584"/>
      <c r="H7" s="584"/>
      <c r="I7" s="584"/>
      <c r="J7" s="584"/>
      <c r="K7" s="584"/>
      <c r="L7" s="584"/>
      <c r="M7" s="584"/>
      <c r="N7" s="584"/>
      <c r="O7" s="563" t="s">
        <v>22</v>
      </c>
    </row>
    <row r="8" spans="1:15" ht="3.75" customHeight="1" thickBot="1">
      <c r="A8" s="176"/>
      <c r="B8" s="177"/>
      <c r="C8" s="178"/>
      <c r="D8" s="179"/>
      <c r="E8" s="180"/>
      <c r="F8" s="585"/>
      <c r="G8" s="586"/>
      <c r="H8" s="586"/>
      <c r="I8" s="586"/>
      <c r="J8" s="586"/>
      <c r="K8" s="586"/>
      <c r="L8" s="586"/>
      <c r="M8" s="586"/>
      <c r="N8" s="586"/>
      <c r="O8" s="564"/>
    </row>
    <row r="9" spans="1:15" ht="21.75" customHeight="1" thickBot="1" thickTop="1">
      <c r="A9" s="577" t="s">
        <v>21</v>
      </c>
      <c r="B9" s="578"/>
      <c r="C9" s="579" t="s">
        <v>20</v>
      </c>
      <c r="D9" s="581" t="s">
        <v>19</v>
      </c>
      <c r="E9" s="566" t="s">
        <v>15</v>
      </c>
      <c r="F9" s="560" t="s">
        <v>20</v>
      </c>
      <c r="G9" s="561"/>
      <c r="H9" s="561"/>
      <c r="I9" s="560" t="s">
        <v>19</v>
      </c>
      <c r="J9" s="561"/>
      <c r="K9" s="562"/>
      <c r="L9" s="181" t="s">
        <v>18</v>
      </c>
      <c r="M9" s="182"/>
      <c r="N9" s="182"/>
      <c r="O9" s="564"/>
    </row>
    <row r="10" spans="1:15" s="10" customFormat="1" ht="18.75" customHeight="1" thickBot="1">
      <c r="A10" s="183"/>
      <c r="B10" s="184"/>
      <c r="C10" s="580"/>
      <c r="D10" s="582"/>
      <c r="E10" s="567"/>
      <c r="F10" s="185" t="s">
        <v>17</v>
      </c>
      <c r="G10" s="186" t="s">
        <v>16</v>
      </c>
      <c r="H10" s="187" t="s">
        <v>15</v>
      </c>
      <c r="I10" s="185" t="s">
        <v>17</v>
      </c>
      <c r="J10" s="186" t="s">
        <v>16</v>
      </c>
      <c r="K10" s="188" t="s">
        <v>15</v>
      </c>
      <c r="L10" s="185" t="s">
        <v>17</v>
      </c>
      <c r="M10" s="189" t="s">
        <v>16</v>
      </c>
      <c r="N10" s="188" t="s">
        <v>15</v>
      </c>
      <c r="O10" s="565"/>
    </row>
    <row r="11" spans="1:15" s="9" customFormat="1" ht="18.75" customHeight="1" thickTop="1">
      <c r="A11" s="574">
        <v>2018</v>
      </c>
      <c r="B11" s="228" t="s">
        <v>5</v>
      </c>
      <c r="C11" s="229">
        <v>1905650</v>
      </c>
      <c r="D11" s="230">
        <v>68823</v>
      </c>
      <c r="E11" s="160">
        <f aca="true" t="shared" si="0" ref="E11:E24">D11+C11</f>
        <v>1974473</v>
      </c>
      <c r="F11" s="229">
        <v>582540</v>
      </c>
      <c r="G11" s="231">
        <v>577702</v>
      </c>
      <c r="H11" s="232">
        <f aca="true" t="shared" si="1" ref="H11:H22">G11+F11</f>
        <v>1160242</v>
      </c>
      <c r="I11" s="233">
        <v>9537</v>
      </c>
      <c r="J11" s="234">
        <v>9348</v>
      </c>
      <c r="K11" s="235">
        <f aca="true" t="shared" si="2" ref="K11:K22">J11+I11</f>
        <v>18885</v>
      </c>
      <c r="L11" s="236">
        <f aca="true" t="shared" si="3" ref="L11:L24">I11+F11</f>
        <v>592077</v>
      </c>
      <c r="M11" s="237">
        <f aca="true" t="shared" si="4" ref="M11:M24">J11+G11</f>
        <v>587050</v>
      </c>
      <c r="N11" s="474">
        <f aca="true" t="shared" si="5" ref="N11:N24">K11+H11</f>
        <v>1179127</v>
      </c>
      <c r="O11" s="485">
        <f aca="true" t="shared" si="6" ref="O11:O24">N11+E11</f>
        <v>3153600</v>
      </c>
    </row>
    <row r="12" spans="1:15" ht="18.75" customHeight="1">
      <c r="A12" s="575"/>
      <c r="B12" s="228" t="s">
        <v>4</v>
      </c>
      <c r="C12" s="238">
        <v>1668827</v>
      </c>
      <c r="D12" s="239">
        <v>56791</v>
      </c>
      <c r="E12" s="161">
        <f t="shared" si="0"/>
        <v>1725618</v>
      </c>
      <c r="F12" s="238">
        <v>476070</v>
      </c>
      <c r="G12" s="240">
        <v>461097</v>
      </c>
      <c r="H12" s="241">
        <f t="shared" si="1"/>
        <v>937167</v>
      </c>
      <c r="I12" s="242">
        <v>8368</v>
      </c>
      <c r="J12" s="243">
        <v>8469</v>
      </c>
      <c r="K12" s="244">
        <f t="shared" si="2"/>
        <v>16837</v>
      </c>
      <c r="L12" s="245">
        <f t="shared" si="3"/>
        <v>484438</v>
      </c>
      <c r="M12" s="246">
        <f t="shared" si="4"/>
        <v>469566</v>
      </c>
      <c r="N12" s="475">
        <f t="shared" si="5"/>
        <v>954004</v>
      </c>
      <c r="O12" s="486">
        <f t="shared" si="6"/>
        <v>2679622</v>
      </c>
    </row>
    <row r="13" spans="1:15" ht="18.75" customHeight="1">
      <c r="A13" s="575"/>
      <c r="B13" s="228" t="s">
        <v>3</v>
      </c>
      <c r="C13" s="238">
        <v>1814037</v>
      </c>
      <c r="D13" s="239">
        <v>55223</v>
      </c>
      <c r="E13" s="161">
        <f t="shared" si="0"/>
        <v>1869260</v>
      </c>
      <c r="F13" s="238">
        <v>575513</v>
      </c>
      <c r="G13" s="240">
        <v>526506</v>
      </c>
      <c r="H13" s="241">
        <f t="shared" si="1"/>
        <v>1102019</v>
      </c>
      <c r="I13" s="245">
        <v>4169</v>
      </c>
      <c r="J13" s="243">
        <v>4335</v>
      </c>
      <c r="K13" s="244">
        <f t="shared" si="2"/>
        <v>8504</v>
      </c>
      <c r="L13" s="245">
        <f t="shared" si="3"/>
        <v>579682</v>
      </c>
      <c r="M13" s="246">
        <f t="shared" si="4"/>
        <v>530841</v>
      </c>
      <c r="N13" s="475">
        <f t="shared" si="5"/>
        <v>1110523</v>
      </c>
      <c r="O13" s="486">
        <f t="shared" si="6"/>
        <v>2979783</v>
      </c>
    </row>
    <row r="14" spans="1:15" ht="18.75" customHeight="1">
      <c r="A14" s="575"/>
      <c r="B14" s="228" t="s">
        <v>14</v>
      </c>
      <c r="C14" s="238">
        <v>1821362</v>
      </c>
      <c r="D14" s="239">
        <v>58421</v>
      </c>
      <c r="E14" s="161">
        <f t="shared" si="0"/>
        <v>1879783</v>
      </c>
      <c r="F14" s="238">
        <v>536373</v>
      </c>
      <c r="G14" s="240">
        <v>516395</v>
      </c>
      <c r="H14" s="241">
        <f t="shared" si="1"/>
        <v>1052768</v>
      </c>
      <c r="I14" s="242">
        <v>4038</v>
      </c>
      <c r="J14" s="243">
        <v>5221</v>
      </c>
      <c r="K14" s="244">
        <f t="shared" si="2"/>
        <v>9259</v>
      </c>
      <c r="L14" s="245">
        <f t="shared" si="3"/>
        <v>540411</v>
      </c>
      <c r="M14" s="246">
        <f t="shared" si="4"/>
        <v>521616</v>
      </c>
      <c r="N14" s="475">
        <f t="shared" si="5"/>
        <v>1062027</v>
      </c>
      <c r="O14" s="486">
        <f t="shared" si="6"/>
        <v>2941810</v>
      </c>
    </row>
    <row r="15" spans="1:15" s="9" customFormat="1" ht="18.75" customHeight="1">
      <c r="A15" s="575"/>
      <c r="B15" s="228" t="s">
        <v>13</v>
      </c>
      <c r="C15" s="238">
        <v>1818781</v>
      </c>
      <c r="D15" s="239">
        <v>59345</v>
      </c>
      <c r="E15" s="161">
        <f t="shared" si="0"/>
        <v>1878126</v>
      </c>
      <c r="F15" s="238">
        <v>545949</v>
      </c>
      <c r="G15" s="240">
        <v>524954</v>
      </c>
      <c r="H15" s="241">
        <f t="shared" si="1"/>
        <v>1070903</v>
      </c>
      <c r="I15" s="242">
        <v>4383</v>
      </c>
      <c r="J15" s="243">
        <v>5556</v>
      </c>
      <c r="K15" s="244">
        <f t="shared" si="2"/>
        <v>9939</v>
      </c>
      <c r="L15" s="245">
        <f t="shared" si="3"/>
        <v>550332</v>
      </c>
      <c r="M15" s="246">
        <f t="shared" si="4"/>
        <v>530510</v>
      </c>
      <c r="N15" s="475">
        <f t="shared" si="5"/>
        <v>1080842</v>
      </c>
      <c r="O15" s="486">
        <f t="shared" si="6"/>
        <v>2958968</v>
      </c>
    </row>
    <row r="16" spans="1:15" s="95" customFormat="1" ht="18.75" customHeight="1">
      <c r="A16" s="575"/>
      <c r="B16" s="247" t="s">
        <v>12</v>
      </c>
      <c r="C16" s="238">
        <v>1887585</v>
      </c>
      <c r="D16" s="239">
        <v>56341</v>
      </c>
      <c r="E16" s="161">
        <f t="shared" si="0"/>
        <v>1943926</v>
      </c>
      <c r="F16" s="238">
        <v>592099</v>
      </c>
      <c r="G16" s="240">
        <v>557629</v>
      </c>
      <c r="H16" s="241">
        <f t="shared" si="1"/>
        <v>1149728</v>
      </c>
      <c r="I16" s="242">
        <v>4335</v>
      </c>
      <c r="J16" s="243">
        <v>3875</v>
      </c>
      <c r="K16" s="244">
        <f t="shared" si="2"/>
        <v>8210</v>
      </c>
      <c r="L16" s="245">
        <f t="shared" si="3"/>
        <v>596434</v>
      </c>
      <c r="M16" s="246">
        <f t="shared" si="4"/>
        <v>561504</v>
      </c>
      <c r="N16" s="475">
        <f t="shared" si="5"/>
        <v>1157938</v>
      </c>
      <c r="O16" s="486">
        <f t="shared" si="6"/>
        <v>3101864</v>
      </c>
    </row>
    <row r="17" spans="1:15" s="98" customFormat="1" ht="18.75" customHeight="1">
      <c r="A17" s="575"/>
      <c r="B17" s="228" t="s">
        <v>11</v>
      </c>
      <c r="C17" s="238">
        <v>2056181</v>
      </c>
      <c r="D17" s="239">
        <v>62856</v>
      </c>
      <c r="E17" s="161">
        <f t="shared" si="0"/>
        <v>2119037</v>
      </c>
      <c r="F17" s="238">
        <v>584522</v>
      </c>
      <c r="G17" s="240">
        <v>659185</v>
      </c>
      <c r="H17" s="241">
        <f t="shared" si="1"/>
        <v>1243707</v>
      </c>
      <c r="I17" s="242">
        <v>5610</v>
      </c>
      <c r="J17" s="243">
        <v>8615</v>
      </c>
      <c r="K17" s="244">
        <f t="shared" si="2"/>
        <v>14225</v>
      </c>
      <c r="L17" s="245">
        <f t="shared" si="3"/>
        <v>590132</v>
      </c>
      <c r="M17" s="246">
        <f t="shared" si="4"/>
        <v>667800</v>
      </c>
      <c r="N17" s="475">
        <f t="shared" si="5"/>
        <v>1257932</v>
      </c>
      <c r="O17" s="486">
        <f t="shared" si="6"/>
        <v>3376969</v>
      </c>
    </row>
    <row r="18" spans="1:15" s="99" customFormat="1" ht="18.75" customHeight="1">
      <c r="A18" s="575"/>
      <c r="B18" s="228" t="s">
        <v>10</v>
      </c>
      <c r="C18" s="238">
        <v>2043333</v>
      </c>
      <c r="D18" s="239">
        <v>62666</v>
      </c>
      <c r="E18" s="161">
        <f t="shared" si="0"/>
        <v>2105999</v>
      </c>
      <c r="F18" s="238">
        <v>615645</v>
      </c>
      <c r="G18" s="240">
        <v>601311</v>
      </c>
      <c r="H18" s="241">
        <f t="shared" si="1"/>
        <v>1216956</v>
      </c>
      <c r="I18" s="242">
        <v>8556</v>
      </c>
      <c r="J18" s="243">
        <v>7359</v>
      </c>
      <c r="K18" s="244">
        <f t="shared" si="2"/>
        <v>15915</v>
      </c>
      <c r="L18" s="245">
        <f t="shared" si="3"/>
        <v>624201</v>
      </c>
      <c r="M18" s="246">
        <f t="shared" si="4"/>
        <v>608670</v>
      </c>
      <c r="N18" s="475">
        <f t="shared" si="5"/>
        <v>1232871</v>
      </c>
      <c r="O18" s="486">
        <f t="shared" si="6"/>
        <v>3338870</v>
      </c>
    </row>
    <row r="19" spans="1:15" ht="18.75" customHeight="1">
      <c r="A19" s="575"/>
      <c r="B19" s="228" t="s">
        <v>9</v>
      </c>
      <c r="C19" s="238">
        <v>1953315</v>
      </c>
      <c r="D19" s="239">
        <v>57039</v>
      </c>
      <c r="E19" s="161">
        <f t="shared" si="0"/>
        <v>2010354</v>
      </c>
      <c r="F19" s="238">
        <v>557621</v>
      </c>
      <c r="G19" s="240">
        <v>535909</v>
      </c>
      <c r="H19" s="241">
        <f t="shared" si="1"/>
        <v>1093530</v>
      </c>
      <c r="I19" s="242">
        <v>7511</v>
      </c>
      <c r="J19" s="243">
        <v>7477</v>
      </c>
      <c r="K19" s="244">
        <f t="shared" si="2"/>
        <v>14988</v>
      </c>
      <c r="L19" s="245">
        <f t="shared" si="3"/>
        <v>565132</v>
      </c>
      <c r="M19" s="246">
        <f t="shared" si="4"/>
        <v>543386</v>
      </c>
      <c r="N19" s="475">
        <f t="shared" si="5"/>
        <v>1108518</v>
      </c>
      <c r="O19" s="486">
        <f t="shared" si="6"/>
        <v>3118872</v>
      </c>
    </row>
    <row r="20" spans="1:15" s="100" customFormat="1" ht="18.75" customHeight="1">
      <c r="A20" s="575"/>
      <c r="B20" s="228" t="s">
        <v>8</v>
      </c>
      <c r="C20" s="238">
        <v>2083592</v>
      </c>
      <c r="D20" s="239">
        <v>56927</v>
      </c>
      <c r="E20" s="161">
        <f t="shared" si="0"/>
        <v>2140519</v>
      </c>
      <c r="F20" s="238">
        <v>567250</v>
      </c>
      <c r="G20" s="240">
        <v>576961</v>
      </c>
      <c r="H20" s="241">
        <f t="shared" si="1"/>
        <v>1144211</v>
      </c>
      <c r="I20" s="242">
        <v>3473</v>
      </c>
      <c r="J20" s="243">
        <v>3890</v>
      </c>
      <c r="K20" s="244">
        <f t="shared" si="2"/>
        <v>7363</v>
      </c>
      <c r="L20" s="245">
        <f t="shared" si="3"/>
        <v>570723</v>
      </c>
      <c r="M20" s="246">
        <f t="shared" si="4"/>
        <v>580851</v>
      </c>
      <c r="N20" s="475">
        <f t="shared" si="5"/>
        <v>1151574</v>
      </c>
      <c r="O20" s="486">
        <f t="shared" si="6"/>
        <v>3292093</v>
      </c>
    </row>
    <row r="21" spans="1:15" s="8" customFormat="1" ht="18.75" customHeight="1">
      <c r="A21" s="575"/>
      <c r="B21" s="228" t="s">
        <v>7</v>
      </c>
      <c r="C21" s="238">
        <v>2079127</v>
      </c>
      <c r="D21" s="239">
        <v>62431</v>
      </c>
      <c r="E21" s="161">
        <f t="shared" si="0"/>
        <v>2141558</v>
      </c>
      <c r="F21" s="238">
        <v>571495</v>
      </c>
      <c r="G21" s="240">
        <v>583798</v>
      </c>
      <c r="H21" s="241">
        <f t="shared" si="1"/>
        <v>1155293</v>
      </c>
      <c r="I21" s="242">
        <v>1602</v>
      </c>
      <c r="J21" s="243">
        <v>2542</v>
      </c>
      <c r="K21" s="244">
        <f t="shared" si="2"/>
        <v>4144</v>
      </c>
      <c r="L21" s="245">
        <f t="shared" si="3"/>
        <v>573097</v>
      </c>
      <c r="M21" s="246">
        <f t="shared" si="4"/>
        <v>586340</v>
      </c>
      <c r="N21" s="475">
        <f t="shared" si="5"/>
        <v>1159437</v>
      </c>
      <c r="O21" s="486">
        <f t="shared" si="6"/>
        <v>3300995</v>
      </c>
    </row>
    <row r="22" spans="1:15" ht="18.75" customHeight="1" thickBot="1">
      <c r="A22" s="576"/>
      <c r="B22" s="228" t="s">
        <v>6</v>
      </c>
      <c r="C22" s="238">
        <v>2184089</v>
      </c>
      <c r="D22" s="239">
        <v>57886</v>
      </c>
      <c r="E22" s="161">
        <f t="shared" si="0"/>
        <v>2241975</v>
      </c>
      <c r="F22" s="238">
        <v>622373</v>
      </c>
      <c r="G22" s="240">
        <v>689618</v>
      </c>
      <c r="H22" s="241">
        <f t="shared" si="1"/>
        <v>1311991</v>
      </c>
      <c r="I22" s="242">
        <v>3926</v>
      </c>
      <c r="J22" s="243">
        <v>5932</v>
      </c>
      <c r="K22" s="244">
        <f t="shared" si="2"/>
        <v>9858</v>
      </c>
      <c r="L22" s="245">
        <f t="shared" si="3"/>
        <v>626299</v>
      </c>
      <c r="M22" s="246">
        <f t="shared" si="4"/>
        <v>695550</v>
      </c>
      <c r="N22" s="475">
        <f t="shared" si="5"/>
        <v>1321849</v>
      </c>
      <c r="O22" s="486">
        <f t="shared" si="6"/>
        <v>3563824</v>
      </c>
    </row>
    <row r="23" spans="1:15" ht="3.75" customHeight="1">
      <c r="A23" s="248"/>
      <c r="B23" s="249"/>
      <c r="C23" s="250"/>
      <c r="D23" s="251"/>
      <c r="E23" s="162">
        <f t="shared" si="0"/>
        <v>0</v>
      </c>
      <c r="F23" s="252"/>
      <c r="G23" s="253"/>
      <c r="H23" s="254"/>
      <c r="I23" s="252"/>
      <c r="J23" s="253"/>
      <c r="K23" s="255"/>
      <c r="L23" s="256">
        <f t="shared" si="3"/>
        <v>0</v>
      </c>
      <c r="M23" s="257">
        <f t="shared" si="4"/>
        <v>0</v>
      </c>
      <c r="N23" s="476">
        <f t="shared" si="5"/>
        <v>0</v>
      </c>
      <c r="O23" s="487">
        <f t="shared" si="6"/>
        <v>0</v>
      </c>
    </row>
    <row r="24" spans="1:15" ht="19.5" customHeight="1">
      <c r="A24" s="258">
        <v>2019</v>
      </c>
      <c r="B24" s="259" t="s">
        <v>5</v>
      </c>
      <c r="C24" s="238">
        <v>2167146</v>
      </c>
      <c r="D24" s="239">
        <v>53135</v>
      </c>
      <c r="E24" s="161">
        <f t="shared" si="0"/>
        <v>2220281</v>
      </c>
      <c r="F24" s="260">
        <v>656030</v>
      </c>
      <c r="G24" s="240">
        <v>654050</v>
      </c>
      <c r="H24" s="241">
        <f>G24+F24</f>
        <v>1310080</v>
      </c>
      <c r="I24" s="242">
        <v>6493</v>
      </c>
      <c r="J24" s="243">
        <v>6909</v>
      </c>
      <c r="K24" s="244">
        <f>J24+I24</f>
        <v>13402</v>
      </c>
      <c r="L24" s="245">
        <f t="shared" si="3"/>
        <v>662523</v>
      </c>
      <c r="M24" s="246">
        <f t="shared" si="4"/>
        <v>660959</v>
      </c>
      <c r="N24" s="475">
        <f t="shared" si="5"/>
        <v>1323482</v>
      </c>
      <c r="O24" s="486">
        <f t="shared" si="6"/>
        <v>3543763</v>
      </c>
    </row>
    <row r="25" spans="1:15" ht="19.5" customHeight="1" thickBot="1">
      <c r="A25" s="258"/>
      <c r="B25" s="259" t="s">
        <v>4</v>
      </c>
      <c r="C25" s="238">
        <v>1793297</v>
      </c>
      <c r="D25" s="239">
        <v>49401</v>
      </c>
      <c r="E25" s="161">
        <f>D25+C25</f>
        <v>1842698</v>
      </c>
      <c r="F25" s="260">
        <v>518777</v>
      </c>
      <c r="G25" s="240">
        <v>521048</v>
      </c>
      <c r="H25" s="241">
        <f>G25+F25</f>
        <v>1039825</v>
      </c>
      <c r="I25" s="242">
        <v>1709</v>
      </c>
      <c r="J25" s="243">
        <v>1528</v>
      </c>
      <c r="K25" s="244">
        <f>J25+I25</f>
        <v>3237</v>
      </c>
      <c r="L25" s="245">
        <f>I25+F25</f>
        <v>520486</v>
      </c>
      <c r="M25" s="246">
        <f>J25+G25</f>
        <v>522576</v>
      </c>
      <c r="N25" s="475">
        <f>K25+H25</f>
        <v>1043062</v>
      </c>
      <c r="O25" s="486">
        <f>N25+E25</f>
        <v>2885760</v>
      </c>
    </row>
    <row r="26" spans="1:15" ht="18" customHeight="1">
      <c r="A26" s="261" t="s">
        <v>2</v>
      </c>
      <c r="B26" s="262"/>
      <c r="C26" s="252"/>
      <c r="D26" s="253"/>
      <c r="E26" s="163"/>
      <c r="F26" s="252"/>
      <c r="G26" s="253"/>
      <c r="H26" s="255"/>
      <c r="I26" s="252"/>
      <c r="J26" s="253"/>
      <c r="K26" s="255"/>
      <c r="L26" s="256"/>
      <c r="M26" s="257"/>
      <c r="N26" s="477"/>
      <c r="O26" s="487"/>
    </row>
    <row r="27" spans="1:15" ht="18" customHeight="1">
      <c r="A27" s="263" t="s">
        <v>150</v>
      </c>
      <c r="B27" s="264"/>
      <c r="C27" s="238">
        <f>SUM(C11:C12)</f>
        <v>3574477</v>
      </c>
      <c r="D27" s="240">
        <f aca="true" t="shared" si="7" ref="D27:O27">SUM(D11:D12)</f>
        <v>125614</v>
      </c>
      <c r="E27" s="164">
        <f t="shared" si="7"/>
        <v>3700091</v>
      </c>
      <c r="F27" s="238">
        <f t="shared" si="7"/>
        <v>1058610</v>
      </c>
      <c r="G27" s="240">
        <f t="shared" si="7"/>
        <v>1038799</v>
      </c>
      <c r="H27" s="265">
        <f t="shared" si="7"/>
        <v>2097409</v>
      </c>
      <c r="I27" s="238">
        <f t="shared" si="7"/>
        <v>17905</v>
      </c>
      <c r="J27" s="240">
        <f t="shared" si="7"/>
        <v>17817</v>
      </c>
      <c r="K27" s="265">
        <f t="shared" si="7"/>
        <v>35722</v>
      </c>
      <c r="L27" s="238">
        <f t="shared" si="7"/>
        <v>1076515</v>
      </c>
      <c r="M27" s="266">
        <f t="shared" si="7"/>
        <v>1056616</v>
      </c>
      <c r="N27" s="478">
        <f t="shared" si="7"/>
        <v>2133131</v>
      </c>
      <c r="O27" s="488">
        <f t="shared" si="7"/>
        <v>5833222</v>
      </c>
    </row>
    <row r="28" spans="1:15" ht="18" customHeight="1" thickBot="1">
      <c r="A28" s="263" t="s">
        <v>151</v>
      </c>
      <c r="B28" s="264"/>
      <c r="C28" s="267">
        <f>SUM(C24:C25)</f>
        <v>3960443</v>
      </c>
      <c r="D28" s="268">
        <f aca="true" t="shared" si="8" ref="D28:O28">SUM(D24:D25)</f>
        <v>102536</v>
      </c>
      <c r="E28" s="165">
        <f t="shared" si="8"/>
        <v>4062979</v>
      </c>
      <c r="F28" s="269">
        <f t="shared" si="8"/>
        <v>1174807</v>
      </c>
      <c r="G28" s="268">
        <f t="shared" si="8"/>
        <v>1175098</v>
      </c>
      <c r="H28" s="270">
        <f t="shared" si="8"/>
        <v>2349905</v>
      </c>
      <c r="I28" s="269">
        <f t="shared" si="8"/>
        <v>8202</v>
      </c>
      <c r="J28" s="268">
        <f t="shared" si="8"/>
        <v>8437</v>
      </c>
      <c r="K28" s="270">
        <f t="shared" si="8"/>
        <v>16639</v>
      </c>
      <c r="L28" s="269">
        <f t="shared" si="8"/>
        <v>1183009</v>
      </c>
      <c r="M28" s="271">
        <f t="shared" si="8"/>
        <v>1183535</v>
      </c>
      <c r="N28" s="479">
        <f t="shared" si="8"/>
        <v>2366544</v>
      </c>
      <c r="O28" s="489">
        <f t="shared" si="8"/>
        <v>6429523</v>
      </c>
    </row>
    <row r="29" spans="1:15" ht="17.25" customHeight="1">
      <c r="A29" s="272" t="s">
        <v>1</v>
      </c>
      <c r="B29" s="262"/>
      <c r="C29" s="252"/>
      <c r="D29" s="253"/>
      <c r="E29" s="166"/>
      <c r="F29" s="252"/>
      <c r="G29" s="253"/>
      <c r="H29" s="254"/>
      <c r="I29" s="252"/>
      <c r="J29" s="253"/>
      <c r="K29" s="255"/>
      <c r="L29" s="256"/>
      <c r="M29" s="257"/>
      <c r="N29" s="480"/>
      <c r="O29" s="487"/>
    </row>
    <row r="30" spans="1:15" ht="17.25" customHeight="1">
      <c r="A30" s="263" t="s">
        <v>152</v>
      </c>
      <c r="B30" s="273"/>
      <c r="C30" s="274">
        <f>(C25/C12-1)*100</f>
        <v>7.458532250496908</v>
      </c>
      <c r="D30" s="275">
        <f aca="true" t="shared" si="9" ref="D30:O30">(D25/D12-1)*100</f>
        <v>-13.012625239914776</v>
      </c>
      <c r="E30" s="167">
        <f t="shared" si="9"/>
        <v>6.784815642859554</v>
      </c>
      <c r="F30" s="274">
        <f t="shared" si="9"/>
        <v>8.970739597118072</v>
      </c>
      <c r="G30" s="276">
        <f t="shared" si="9"/>
        <v>13.001819573755636</v>
      </c>
      <c r="H30" s="167">
        <f t="shared" si="9"/>
        <v>10.954077555014209</v>
      </c>
      <c r="I30" s="277">
        <f t="shared" si="9"/>
        <v>-79.57695984703633</v>
      </c>
      <c r="J30" s="275">
        <f t="shared" si="9"/>
        <v>-81.95772818514583</v>
      </c>
      <c r="K30" s="278">
        <f t="shared" si="9"/>
        <v>-80.7744847656946</v>
      </c>
      <c r="L30" s="277">
        <f t="shared" si="9"/>
        <v>7.44119990587031</v>
      </c>
      <c r="M30" s="279">
        <f t="shared" si="9"/>
        <v>11.289147851420257</v>
      </c>
      <c r="N30" s="481">
        <f t="shared" si="9"/>
        <v>9.335180984566094</v>
      </c>
      <c r="O30" s="490">
        <f t="shared" si="9"/>
        <v>7.692801447368325</v>
      </c>
    </row>
    <row r="31" spans="1:15" ht="7.5" customHeight="1" thickBot="1">
      <c r="A31" s="280"/>
      <c r="B31" s="281"/>
      <c r="C31" s="282"/>
      <c r="D31" s="283"/>
      <c r="E31" s="168"/>
      <c r="F31" s="284"/>
      <c r="G31" s="285"/>
      <c r="H31" s="286"/>
      <c r="I31" s="284"/>
      <c r="J31" s="285"/>
      <c r="K31" s="287"/>
      <c r="L31" s="284"/>
      <c r="M31" s="288"/>
      <c r="N31" s="482"/>
      <c r="O31" s="491"/>
    </row>
    <row r="32" spans="1:15" ht="17.25" customHeight="1">
      <c r="A32" s="289" t="s">
        <v>0</v>
      </c>
      <c r="B32" s="290"/>
      <c r="C32" s="291"/>
      <c r="D32" s="292"/>
      <c r="E32" s="169"/>
      <c r="F32" s="293"/>
      <c r="G32" s="294"/>
      <c r="H32" s="295"/>
      <c r="I32" s="293"/>
      <c r="J32" s="294"/>
      <c r="K32" s="296"/>
      <c r="L32" s="293"/>
      <c r="M32" s="297"/>
      <c r="N32" s="483"/>
      <c r="O32" s="492"/>
    </row>
    <row r="33" spans="1:15" ht="17.25" customHeight="1" thickBot="1">
      <c r="A33" s="298" t="s">
        <v>153</v>
      </c>
      <c r="B33" s="299"/>
      <c r="C33" s="300">
        <f aca="true" t="shared" si="10" ref="C33:O33">(C28/C27-1)*100</f>
        <v>10.797831403027637</v>
      </c>
      <c r="D33" s="301">
        <f t="shared" si="10"/>
        <v>-18.37215596987597</v>
      </c>
      <c r="E33" s="170">
        <f t="shared" si="10"/>
        <v>9.807542571250272</v>
      </c>
      <c r="F33" s="300">
        <f t="shared" si="10"/>
        <v>10.97637468000492</v>
      </c>
      <c r="G33" s="302">
        <f t="shared" si="10"/>
        <v>13.120825106685707</v>
      </c>
      <c r="H33" s="170">
        <f t="shared" si="10"/>
        <v>12.038472229307672</v>
      </c>
      <c r="I33" s="303">
        <f t="shared" si="10"/>
        <v>-54.19156660150796</v>
      </c>
      <c r="J33" s="301">
        <f t="shared" si="10"/>
        <v>-52.646348992535216</v>
      </c>
      <c r="K33" s="304">
        <f t="shared" si="10"/>
        <v>-53.420861094003705</v>
      </c>
      <c r="L33" s="303">
        <f t="shared" si="10"/>
        <v>9.892477113649134</v>
      </c>
      <c r="M33" s="305">
        <f t="shared" si="10"/>
        <v>12.011837791591272</v>
      </c>
      <c r="N33" s="484">
        <f t="shared" si="10"/>
        <v>10.942272181127176</v>
      </c>
      <c r="O33" s="493">
        <f t="shared" si="10"/>
        <v>10.222497960818222</v>
      </c>
    </row>
    <row r="34" spans="1:14" s="5" customFormat="1" ht="6" customHeight="1" thickTop="1">
      <c r="A34" s="11"/>
      <c r="B34" s="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="5" customFormat="1" ht="13.5" customHeight="1">
      <c r="A35" s="11" t="s">
        <v>139</v>
      </c>
    </row>
    <row r="36" spans="1:14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4.25">
      <c r="A37" s="3"/>
      <c r="B37" s="3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65516" ht="14.25">
      <c r="C65516" s="2" t="e">
        <f>((C65512/C65499)-1)*100</f>
        <v>#DIV/0!</v>
      </c>
    </row>
  </sheetData>
  <sheetProtection/>
  <mergeCells count="12">
    <mergeCell ref="F7:N8"/>
    <mergeCell ref="I9:K9"/>
    <mergeCell ref="N1:O1"/>
    <mergeCell ref="C7:E7"/>
    <mergeCell ref="O7:O10"/>
    <mergeCell ref="E9:E10"/>
    <mergeCell ref="A4:O5"/>
    <mergeCell ref="A11:A22"/>
    <mergeCell ref="A9:B9"/>
    <mergeCell ref="F9:H9"/>
    <mergeCell ref="C9:C10"/>
    <mergeCell ref="D9:D10"/>
  </mergeCells>
  <conditionalFormatting sqref="P30:IV30 P33:IV33">
    <cfRule type="cellIs" priority="6" dxfId="103" operator="lessThan" stopIfTrue="1">
      <formula>0</formula>
    </cfRule>
  </conditionalFormatting>
  <conditionalFormatting sqref="A30:B30 A33:B33">
    <cfRule type="cellIs" priority="3" dxfId="103" operator="lessThan" stopIfTrue="1">
      <formula>0</formula>
    </cfRule>
  </conditionalFormatting>
  <conditionalFormatting sqref="C29:M33 O29:O33">
    <cfRule type="cellIs" priority="4" dxfId="104" operator="lessThan" stopIfTrue="1">
      <formula>0</formula>
    </cfRule>
    <cfRule type="cellIs" priority="5" dxfId="105" operator="greaterThanOrEqual" stopIfTrue="1">
      <formula>0</formula>
    </cfRule>
  </conditionalFormatting>
  <conditionalFormatting sqref="N29:N33">
    <cfRule type="cellIs" priority="1" dxfId="104" operator="lessThan" stopIfTrue="1">
      <formula>0</formula>
    </cfRule>
    <cfRule type="cellIs" priority="2" dxfId="105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6"/>
  <sheetViews>
    <sheetView showGridLines="0" zoomScale="88" zoomScaleNormal="88" zoomScalePageLayoutView="0" workbookViewId="0" topLeftCell="A1">
      <selection activeCell="N1" sqref="N1:O1"/>
    </sheetView>
  </sheetViews>
  <sheetFormatPr defaultColWidth="11.421875" defaultRowHeight="15"/>
  <cols>
    <col min="1" max="1" width="9.8515625" style="1" customWidth="1"/>
    <col min="2" max="2" width="22.57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87" t="s">
        <v>26</v>
      </c>
      <c r="O1" s="587"/>
    </row>
    <row r="2" ht="5.25" customHeight="1"/>
    <row r="3" ht="4.5" customHeight="1" thickBot="1"/>
    <row r="4" spans="1:15" ht="13.5" customHeight="1" thickTop="1">
      <c r="A4" s="568" t="s">
        <v>29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70"/>
    </row>
    <row r="5" spans="1:15" ht="12.75" customHeight="1">
      <c r="A5" s="571"/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3"/>
    </row>
    <row r="6" spans="1:15" ht="5.25" customHeight="1" thickBot="1">
      <c r="A6" s="171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3"/>
    </row>
    <row r="7" spans="1:15" ht="17.25" customHeight="1" thickTop="1">
      <c r="A7" s="174"/>
      <c r="B7" s="175"/>
      <c r="C7" s="560" t="s">
        <v>24</v>
      </c>
      <c r="D7" s="561"/>
      <c r="E7" s="562"/>
      <c r="F7" s="583" t="s">
        <v>23</v>
      </c>
      <c r="G7" s="584"/>
      <c r="H7" s="584"/>
      <c r="I7" s="584"/>
      <c r="J7" s="584"/>
      <c r="K7" s="584"/>
      <c r="L7" s="584"/>
      <c r="M7" s="584"/>
      <c r="N7" s="584"/>
      <c r="O7" s="563" t="s">
        <v>22</v>
      </c>
    </row>
    <row r="8" spans="1:15" ht="3.75" customHeight="1" thickBot="1">
      <c r="A8" s="176"/>
      <c r="B8" s="177"/>
      <c r="C8" s="178"/>
      <c r="D8" s="179"/>
      <c r="E8" s="180"/>
      <c r="F8" s="585"/>
      <c r="G8" s="586"/>
      <c r="H8" s="586"/>
      <c r="I8" s="586"/>
      <c r="J8" s="586"/>
      <c r="K8" s="586"/>
      <c r="L8" s="586"/>
      <c r="M8" s="586"/>
      <c r="N8" s="586"/>
      <c r="O8" s="564"/>
    </row>
    <row r="9" spans="1:15" ht="21.75" customHeight="1" thickBot="1" thickTop="1">
      <c r="A9" s="577" t="s">
        <v>21</v>
      </c>
      <c r="B9" s="578"/>
      <c r="C9" s="579" t="s">
        <v>20</v>
      </c>
      <c r="D9" s="581" t="s">
        <v>19</v>
      </c>
      <c r="E9" s="566" t="s">
        <v>15</v>
      </c>
      <c r="F9" s="560" t="s">
        <v>20</v>
      </c>
      <c r="G9" s="561"/>
      <c r="H9" s="561"/>
      <c r="I9" s="560" t="s">
        <v>19</v>
      </c>
      <c r="J9" s="561"/>
      <c r="K9" s="562"/>
      <c r="L9" s="181" t="s">
        <v>18</v>
      </c>
      <c r="M9" s="182"/>
      <c r="N9" s="182"/>
      <c r="O9" s="564"/>
    </row>
    <row r="10" spans="1:15" s="10" customFormat="1" ht="18.75" customHeight="1" thickBot="1">
      <c r="A10" s="183"/>
      <c r="B10" s="184"/>
      <c r="C10" s="580"/>
      <c r="D10" s="582"/>
      <c r="E10" s="567"/>
      <c r="F10" s="185" t="s">
        <v>28</v>
      </c>
      <c r="G10" s="186" t="s">
        <v>27</v>
      </c>
      <c r="H10" s="187" t="s">
        <v>15</v>
      </c>
      <c r="I10" s="185" t="s">
        <v>28</v>
      </c>
      <c r="J10" s="186" t="s">
        <v>27</v>
      </c>
      <c r="K10" s="188" t="s">
        <v>15</v>
      </c>
      <c r="L10" s="185" t="s">
        <v>28</v>
      </c>
      <c r="M10" s="189" t="s">
        <v>27</v>
      </c>
      <c r="N10" s="188" t="s">
        <v>15</v>
      </c>
      <c r="O10" s="565"/>
    </row>
    <row r="11" spans="1:15" s="9" customFormat="1" ht="18.75" customHeight="1" thickTop="1">
      <c r="A11" s="574">
        <v>2018</v>
      </c>
      <c r="B11" s="228" t="s">
        <v>5</v>
      </c>
      <c r="C11" s="229">
        <v>11110.93499999999</v>
      </c>
      <c r="D11" s="230">
        <v>1972.955999999998</v>
      </c>
      <c r="E11" s="160">
        <f aca="true" t="shared" si="0" ref="E11:E24">D11+C11</f>
        <v>13083.890999999989</v>
      </c>
      <c r="F11" s="229">
        <v>22030.246000000006</v>
      </c>
      <c r="G11" s="231">
        <v>11446.323000000006</v>
      </c>
      <c r="H11" s="232">
        <f aca="true" t="shared" si="1" ref="H11:H22">G11+F11</f>
        <v>33476.56900000001</v>
      </c>
      <c r="I11" s="233">
        <v>15825.179</v>
      </c>
      <c r="J11" s="234">
        <v>4884.178000000001</v>
      </c>
      <c r="K11" s="235">
        <f aca="true" t="shared" si="2" ref="K11:K22">J11+I11</f>
        <v>20709.357</v>
      </c>
      <c r="L11" s="236">
        <f aca="true" t="shared" si="3" ref="L11:N24">I11+F11</f>
        <v>37855.425</v>
      </c>
      <c r="M11" s="237">
        <f t="shared" si="3"/>
        <v>16330.501000000007</v>
      </c>
      <c r="N11" s="752">
        <f t="shared" si="3"/>
        <v>54185.92600000001</v>
      </c>
      <c r="O11" s="485">
        <f aca="true" t="shared" si="4" ref="O11:O24">N11+E11</f>
        <v>67269.817</v>
      </c>
    </row>
    <row r="12" spans="1:15" ht="18.75" customHeight="1">
      <c r="A12" s="575"/>
      <c r="B12" s="228" t="s">
        <v>4</v>
      </c>
      <c r="C12" s="238">
        <v>11595.972999999994</v>
      </c>
      <c r="D12" s="239">
        <v>1865.109999999998</v>
      </c>
      <c r="E12" s="161">
        <f t="shared" si="0"/>
        <v>13461.082999999993</v>
      </c>
      <c r="F12" s="238">
        <v>20137.19900000001</v>
      </c>
      <c r="G12" s="240">
        <v>11441.989999999996</v>
      </c>
      <c r="H12" s="241">
        <f t="shared" si="1"/>
        <v>31579.189000000006</v>
      </c>
      <c r="I12" s="242">
        <v>15174.543</v>
      </c>
      <c r="J12" s="243">
        <v>5391.9349999999995</v>
      </c>
      <c r="K12" s="244">
        <f t="shared" si="2"/>
        <v>20566.478</v>
      </c>
      <c r="L12" s="245">
        <f t="shared" si="3"/>
        <v>35311.74200000001</v>
      </c>
      <c r="M12" s="246">
        <f t="shared" si="3"/>
        <v>16833.924999999996</v>
      </c>
      <c r="N12" s="753">
        <f t="shared" si="3"/>
        <v>52145.667</v>
      </c>
      <c r="O12" s="486">
        <f t="shared" si="4"/>
        <v>65606.75</v>
      </c>
    </row>
    <row r="13" spans="1:15" ht="18.75" customHeight="1">
      <c r="A13" s="575"/>
      <c r="B13" s="228" t="s">
        <v>3</v>
      </c>
      <c r="C13" s="238">
        <v>12866.632999999994</v>
      </c>
      <c r="D13" s="239">
        <v>2284.7239999999983</v>
      </c>
      <c r="E13" s="161">
        <f t="shared" si="0"/>
        <v>15151.356999999993</v>
      </c>
      <c r="F13" s="238">
        <v>24563.03300000001</v>
      </c>
      <c r="G13" s="240">
        <v>14469.632999999998</v>
      </c>
      <c r="H13" s="241">
        <f t="shared" si="1"/>
        <v>39032.66600000001</v>
      </c>
      <c r="I13" s="245">
        <v>11378.896</v>
      </c>
      <c r="J13" s="243">
        <v>5860.1280000000015</v>
      </c>
      <c r="K13" s="244">
        <f t="shared" si="2"/>
        <v>17239.024</v>
      </c>
      <c r="L13" s="245">
        <f t="shared" si="3"/>
        <v>35941.92900000001</v>
      </c>
      <c r="M13" s="246">
        <f t="shared" si="3"/>
        <v>20329.761</v>
      </c>
      <c r="N13" s="753">
        <f t="shared" si="3"/>
        <v>56271.69000000002</v>
      </c>
      <c r="O13" s="486">
        <f t="shared" si="4"/>
        <v>71423.047</v>
      </c>
    </row>
    <row r="14" spans="1:15" ht="18.75" customHeight="1">
      <c r="A14" s="575"/>
      <c r="B14" s="228" t="s">
        <v>14</v>
      </c>
      <c r="C14" s="238">
        <v>12064.925999999996</v>
      </c>
      <c r="D14" s="239">
        <v>1879.7159999999992</v>
      </c>
      <c r="E14" s="161">
        <f t="shared" si="0"/>
        <v>13944.641999999994</v>
      </c>
      <c r="F14" s="238">
        <v>25050.303</v>
      </c>
      <c r="G14" s="240">
        <v>14368.512000000002</v>
      </c>
      <c r="H14" s="241">
        <f t="shared" si="1"/>
        <v>39418.815</v>
      </c>
      <c r="I14" s="242">
        <v>17124.501</v>
      </c>
      <c r="J14" s="243">
        <v>6096.027000000001</v>
      </c>
      <c r="K14" s="244">
        <f t="shared" si="2"/>
        <v>23220.528000000002</v>
      </c>
      <c r="L14" s="245">
        <f t="shared" si="3"/>
        <v>42174.804000000004</v>
      </c>
      <c r="M14" s="246">
        <f t="shared" si="3"/>
        <v>20464.539000000004</v>
      </c>
      <c r="N14" s="753">
        <f t="shared" si="3"/>
        <v>62639.34300000001</v>
      </c>
      <c r="O14" s="486">
        <f t="shared" si="4"/>
        <v>76583.985</v>
      </c>
    </row>
    <row r="15" spans="1:15" s="9" customFormat="1" ht="18.75" customHeight="1">
      <c r="A15" s="575"/>
      <c r="B15" s="228" t="s">
        <v>13</v>
      </c>
      <c r="C15" s="238">
        <v>12926.521000000006</v>
      </c>
      <c r="D15" s="239">
        <v>1933.9229999999984</v>
      </c>
      <c r="E15" s="161">
        <f t="shared" si="0"/>
        <v>14860.444000000005</v>
      </c>
      <c r="F15" s="238">
        <v>25644.653000000002</v>
      </c>
      <c r="G15" s="240">
        <v>14499.858</v>
      </c>
      <c r="H15" s="241">
        <f t="shared" si="1"/>
        <v>40144.511</v>
      </c>
      <c r="I15" s="242">
        <v>17823.756999999998</v>
      </c>
      <c r="J15" s="243">
        <v>6291.789000000001</v>
      </c>
      <c r="K15" s="244">
        <f t="shared" si="2"/>
        <v>24115.546</v>
      </c>
      <c r="L15" s="245">
        <f t="shared" si="3"/>
        <v>43468.41</v>
      </c>
      <c r="M15" s="246">
        <f t="shared" si="3"/>
        <v>20791.647</v>
      </c>
      <c r="N15" s="753">
        <f t="shared" si="3"/>
        <v>64260.057</v>
      </c>
      <c r="O15" s="486">
        <f t="shared" si="4"/>
        <v>79120.501</v>
      </c>
    </row>
    <row r="16" spans="1:15" s="95" customFormat="1" ht="18.75" customHeight="1">
      <c r="A16" s="575"/>
      <c r="B16" s="247" t="s">
        <v>12</v>
      </c>
      <c r="C16" s="238">
        <v>11968.855000000009</v>
      </c>
      <c r="D16" s="239">
        <v>1498.2309999999973</v>
      </c>
      <c r="E16" s="161">
        <f t="shared" si="0"/>
        <v>13467.086000000007</v>
      </c>
      <c r="F16" s="238">
        <v>22374.181</v>
      </c>
      <c r="G16" s="240">
        <v>14494.298999999999</v>
      </c>
      <c r="H16" s="241">
        <f t="shared" si="1"/>
        <v>36868.479999999996</v>
      </c>
      <c r="I16" s="242">
        <v>10374.642999999998</v>
      </c>
      <c r="J16" s="243">
        <v>5213.145</v>
      </c>
      <c r="K16" s="244">
        <f t="shared" si="2"/>
        <v>15587.787999999999</v>
      </c>
      <c r="L16" s="245">
        <f t="shared" si="3"/>
        <v>32748.824</v>
      </c>
      <c r="M16" s="246">
        <f t="shared" si="3"/>
        <v>19707.444</v>
      </c>
      <c r="N16" s="753">
        <f t="shared" si="3"/>
        <v>52456.268</v>
      </c>
      <c r="O16" s="486">
        <f t="shared" si="4"/>
        <v>65923.354</v>
      </c>
    </row>
    <row r="17" spans="1:15" s="98" customFormat="1" ht="18.75" customHeight="1">
      <c r="A17" s="575"/>
      <c r="B17" s="228" t="s">
        <v>11</v>
      </c>
      <c r="C17" s="238">
        <v>12196.132999999989</v>
      </c>
      <c r="D17" s="239">
        <v>2137.635999999999</v>
      </c>
      <c r="E17" s="161">
        <f t="shared" si="0"/>
        <v>14333.768999999987</v>
      </c>
      <c r="F17" s="238">
        <v>23434.342999999986</v>
      </c>
      <c r="G17" s="240">
        <v>15929.480000000007</v>
      </c>
      <c r="H17" s="241">
        <f t="shared" si="1"/>
        <v>39363.82299999999</v>
      </c>
      <c r="I17" s="242">
        <v>7004.977000000001</v>
      </c>
      <c r="J17" s="243">
        <v>4403.862999999999</v>
      </c>
      <c r="K17" s="244">
        <f t="shared" si="2"/>
        <v>11408.84</v>
      </c>
      <c r="L17" s="245">
        <f t="shared" si="3"/>
        <v>30439.319999999985</v>
      </c>
      <c r="M17" s="246">
        <f t="shared" si="3"/>
        <v>20333.343000000008</v>
      </c>
      <c r="N17" s="753">
        <f t="shared" si="3"/>
        <v>50772.662999999986</v>
      </c>
      <c r="O17" s="486">
        <f t="shared" si="4"/>
        <v>65106.43199999997</v>
      </c>
    </row>
    <row r="18" spans="1:15" s="99" customFormat="1" ht="18.75" customHeight="1">
      <c r="A18" s="575"/>
      <c r="B18" s="228" t="s">
        <v>10</v>
      </c>
      <c r="C18" s="238">
        <v>13668.225</v>
      </c>
      <c r="D18" s="239">
        <v>2171.217999999999</v>
      </c>
      <c r="E18" s="161">
        <f t="shared" si="0"/>
        <v>15839.443</v>
      </c>
      <c r="F18" s="238">
        <v>25668.369000000006</v>
      </c>
      <c r="G18" s="240">
        <v>16492.693000000003</v>
      </c>
      <c r="H18" s="241">
        <f t="shared" si="1"/>
        <v>42161.062000000005</v>
      </c>
      <c r="I18" s="242">
        <v>7849.035999999999</v>
      </c>
      <c r="J18" s="243">
        <v>4234.363</v>
      </c>
      <c r="K18" s="244">
        <f t="shared" si="2"/>
        <v>12083.399</v>
      </c>
      <c r="L18" s="245">
        <f t="shared" si="3"/>
        <v>33517.405000000006</v>
      </c>
      <c r="M18" s="246">
        <f t="shared" si="3"/>
        <v>20727.056000000004</v>
      </c>
      <c r="N18" s="753">
        <f t="shared" si="3"/>
        <v>54244.461</v>
      </c>
      <c r="O18" s="486">
        <f t="shared" si="4"/>
        <v>70083.90400000001</v>
      </c>
    </row>
    <row r="19" spans="1:15" ht="18.75" customHeight="1">
      <c r="A19" s="575"/>
      <c r="B19" s="228" t="s">
        <v>9</v>
      </c>
      <c r="C19" s="238">
        <v>12593.269000000004</v>
      </c>
      <c r="D19" s="239">
        <v>1915.9869999999992</v>
      </c>
      <c r="E19" s="161">
        <f t="shared" si="0"/>
        <v>14509.256000000003</v>
      </c>
      <c r="F19" s="238">
        <v>24165.032000000007</v>
      </c>
      <c r="G19" s="240">
        <v>14661.938000000004</v>
      </c>
      <c r="H19" s="241">
        <f t="shared" si="1"/>
        <v>38826.97000000001</v>
      </c>
      <c r="I19" s="242">
        <v>6879.1849999999995</v>
      </c>
      <c r="J19" s="243">
        <v>3710.6910000000007</v>
      </c>
      <c r="K19" s="244">
        <f t="shared" si="2"/>
        <v>10589.876</v>
      </c>
      <c r="L19" s="245">
        <f t="shared" si="3"/>
        <v>31044.217000000004</v>
      </c>
      <c r="M19" s="246">
        <f t="shared" si="3"/>
        <v>18372.629000000004</v>
      </c>
      <c r="N19" s="753">
        <f t="shared" si="3"/>
        <v>49416.846000000005</v>
      </c>
      <c r="O19" s="486">
        <f t="shared" si="4"/>
        <v>63926.102000000006</v>
      </c>
    </row>
    <row r="20" spans="1:15" s="100" customFormat="1" ht="18.75" customHeight="1">
      <c r="A20" s="575"/>
      <c r="B20" s="228" t="s">
        <v>8</v>
      </c>
      <c r="C20" s="238">
        <v>14601.706000000006</v>
      </c>
      <c r="D20" s="239">
        <v>1030.722</v>
      </c>
      <c r="E20" s="161">
        <f t="shared" si="0"/>
        <v>15632.428000000005</v>
      </c>
      <c r="F20" s="238">
        <v>28564.663999999993</v>
      </c>
      <c r="G20" s="240">
        <v>17918.413999999986</v>
      </c>
      <c r="H20" s="241">
        <f t="shared" si="1"/>
        <v>46483.07799999998</v>
      </c>
      <c r="I20" s="242">
        <v>7411.718</v>
      </c>
      <c r="J20" s="243">
        <v>4178.897999999998</v>
      </c>
      <c r="K20" s="244">
        <f t="shared" si="2"/>
        <v>11590.615999999998</v>
      </c>
      <c r="L20" s="245">
        <f t="shared" si="3"/>
        <v>35976.38199999999</v>
      </c>
      <c r="M20" s="246">
        <f t="shared" si="3"/>
        <v>22097.311999999984</v>
      </c>
      <c r="N20" s="753">
        <f t="shared" si="3"/>
        <v>58073.693999999974</v>
      </c>
      <c r="O20" s="486">
        <f t="shared" si="4"/>
        <v>73706.12199999997</v>
      </c>
    </row>
    <row r="21" spans="1:15" s="8" customFormat="1" ht="18.75" customHeight="1">
      <c r="A21" s="575"/>
      <c r="B21" s="228" t="s">
        <v>7</v>
      </c>
      <c r="C21" s="238">
        <v>15933.271000000006</v>
      </c>
      <c r="D21" s="239">
        <v>1129.3349999999994</v>
      </c>
      <c r="E21" s="161">
        <f t="shared" si="0"/>
        <v>17062.606000000007</v>
      </c>
      <c r="F21" s="238">
        <v>28100.22000000002</v>
      </c>
      <c r="G21" s="240">
        <v>17813.283000000003</v>
      </c>
      <c r="H21" s="241">
        <f t="shared" si="1"/>
        <v>45913.503000000026</v>
      </c>
      <c r="I21" s="242">
        <v>6116.985000000001</v>
      </c>
      <c r="J21" s="243">
        <v>4358.52</v>
      </c>
      <c r="K21" s="244">
        <f t="shared" si="2"/>
        <v>10475.505000000001</v>
      </c>
      <c r="L21" s="245">
        <f t="shared" si="3"/>
        <v>34217.205000000016</v>
      </c>
      <c r="M21" s="246">
        <f t="shared" si="3"/>
        <v>22171.803000000004</v>
      </c>
      <c r="N21" s="753">
        <f t="shared" si="3"/>
        <v>56389.00800000003</v>
      </c>
      <c r="O21" s="486">
        <f t="shared" si="4"/>
        <v>73451.61400000003</v>
      </c>
    </row>
    <row r="22" spans="1:15" ht="18.75" customHeight="1" thickBot="1">
      <c r="A22" s="576"/>
      <c r="B22" s="228" t="s">
        <v>6</v>
      </c>
      <c r="C22" s="238">
        <v>13971.815000000006</v>
      </c>
      <c r="D22" s="239">
        <v>1399.1469999999977</v>
      </c>
      <c r="E22" s="161">
        <f t="shared" si="0"/>
        <v>15370.962000000003</v>
      </c>
      <c r="F22" s="238">
        <v>26721.069000000014</v>
      </c>
      <c r="G22" s="240">
        <v>18208.428999999993</v>
      </c>
      <c r="H22" s="241">
        <f t="shared" si="1"/>
        <v>44929.49800000001</v>
      </c>
      <c r="I22" s="242">
        <v>5243.467000000001</v>
      </c>
      <c r="J22" s="243">
        <v>4109.11</v>
      </c>
      <c r="K22" s="244">
        <f t="shared" si="2"/>
        <v>9352.577000000001</v>
      </c>
      <c r="L22" s="245">
        <f t="shared" si="3"/>
        <v>31964.536000000015</v>
      </c>
      <c r="M22" s="246">
        <f t="shared" si="3"/>
        <v>22317.538999999993</v>
      </c>
      <c r="N22" s="753">
        <f t="shared" si="3"/>
        <v>54282.07500000001</v>
      </c>
      <c r="O22" s="486">
        <f t="shared" si="4"/>
        <v>69653.03700000001</v>
      </c>
    </row>
    <row r="23" spans="1:15" ht="3.75" customHeight="1">
      <c r="A23" s="248"/>
      <c r="B23" s="249"/>
      <c r="C23" s="250"/>
      <c r="D23" s="251"/>
      <c r="E23" s="162">
        <f t="shared" si="0"/>
        <v>0</v>
      </c>
      <c r="F23" s="252"/>
      <c r="G23" s="253"/>
      <c r="H23" s="254"/>
      <c r="I23" s="252"/>
      <c r="J23" s="253"/>
      <c r="K23" s="255"/>
      <c r="L23" s="256">
        <f t="shared" si="3"/>
        <v>0</v>
      </c>
      <c r="M23" s="257">
        <f t="shared" si="3"/>
        <v>0</v>
      </c>
      <c r="N23" s="754">
        <f t="shared" si="3"/>
        <v>0</v>
      </c>
      <c r="O23" s="487">
        <f t="shared" si="4"/>
        <v>0</v>
      </c>
    </row>
    <row r="24" spans="1:15" ht="19.5" customHeight="1">
      <c r="A24" s="258">
        <v>2019</v>
      </c>
      <c r="B24" s="259" t="s">
        <v>5</v>
      </c>
      <c r="C24" s="238">
        <v>11245.344</v>
      </c>
      <c r="D24" s="239">
        <v>1130.8439999999996</v>
      </c>
      <c r="E24" s="161">
        <f t="shared" si="0"/>
        <v>12376.187999999998</v>
      </c>
      <c r="F24" s="260">
        <v>27908.56</v>
      </c>
      <c r="G24" s="240">
        <v>14116.776000000002</v>
      </c>
      <c r="H24" s="241">
        <f>G24+F24</f>
        <v>42025.336</v>
      </c>
      <c r="I24" s="242">
        <v>7816.5509999999995</v>
      </c>
      <c r="J24" s="243">
        <v>3698.3670000000006</v>
      </c>
      <c r="K24" s="244">
        <f>J24+I24</f>
        <v>11514.918</v>
      </c>
      <c r="L24" s="245">
        <f t="shared" si="3"/>
        <v>35725.111000000004</v>
      </c>
      <c r="M24" s="246">
        <f t="shared" si="3"/>
        <v>17815.143000000004</v>
      </c>
      <c r="N24" s="753">
        <f t="shared" si="3"/>
        <v>53540.254</v>
      </c>
      <c r="O24" s="486">
        <f t="shared" si="4"/>
        <v>65916.442</v>
      </c>
    </row>
    <row r="25" spans="1:15" ht="19.5" customHeight="1" thickBot="1">
      <c r="A25" s="258"/>
      <c r="B25" s="259" t="s">
        <v>4</v>
      </c>
      <c r="C25" s="238">
        <v>11545.051000000001</v>
      </c>
      <c r="D25" s="239">
        <v>1380.4429999999998</v>
      </c>
      <c r="E25" s="161">
        <f>D25+C25</f>
        <v>12925.494</v>
      </c>
      <c r="F25" s="260">
        <v>25505.776000000005</v>
      </c>
      <c r="G25" s="240">
        <v>14338.119999999999</v>
      </c>
      <c r="H25" s="241">
        <f>G25+F25</f>
        <v>39843.89600000001</v>
      </c>
      <c r="I25" s="242">
        <v>8012.093</v>
      </c>
      <c r="J25" s="243">
        <v>3468.756999999999</v>
      </c>
      <c r="K25" s="244">
        <f>J25+I25</f>
        <v>11480.849999999999</v>
      </c>
      <c r="L25" s="245">
        <f>I25+F25</f>
        <v>33517.869000000006</v>
      </c>
      <c r="M25" s="246">
        <f>J25+G25</f>
        <v>17806.876999999997</v>
      </c>
      <c r="N25" s="753">
        <f>K25+H25</f>
        <v>51324.74600000001</v>
      </c>
      <c r="O25" s="486">
        <f>N25+E25</f>
        <v>64250.240000000005</v>
      </c>
    </row>
    <row r="26" spans="1:15" ht="18" customHeight="1">
      <c r="A26" s="261" t="s">
        <v>2</v>
      </c>
      <c r="B26" s="262"/>
      <c r="C26" s="252"/>
      <c r="D26" s="253"/>
      <c r="E26" s="163"/>
      <c r="F26" s="252"/>
      <c r="G26" s="253"/>
      <c r="H26" s="255"/>
      <c r="I26" s="252"/>
      <c r="J26" s="253"/>
      <c r="K26" s="255"/>
      <c r="L26" s="256"/>
      <c r="M26" s="257"/>
      <c r="N26" s="755"/>
      <c r="O26" s="487"/>
    </row>
    <row r="27" spans="1:15" ht="18" customHeight="1">
      <c r="A27" s="263" t="s">
        <v>150</v>
      </c>
      <c r="B27" s="264"/>
      <c r="C27" s="238">
        <f>SUM(C11:C12)</f>
        <v>22706.907999999985</v>
      </c>
      <c r="D27" s="240">
        <f aca="true" t="shared" si="5" ref="D27:O27">SUM(D11:D12)</f>
        <v>3838.065999999996</v>
      </c>
      <c r="E27" s="164">
        <f t="shared" si="5"/>
        <v>26544.97399999998</v>
      </c>
      <c r="F27" s="238">
        <f t="shared" si="5"/>
        <v>42167.44500000002</v>
      </c>
      <c r="G27" s="240">
        <f t="shared" si="5"/>
        <v>22888.313000000002</v>
      </c>
      <c r="H27" s="265">
        <f t="shared" si="5"/>
        <v>65055.758000000016</v>
      </c>
      <c r="I27" s="238">
        <f t="shared" si="5"/>
        <v>30999.722</v>
      </c>
      <c r="J27" s="240">
        <f t="shared" si="5"/>
        <v>10276.113000000001</v>
      </c>
      <c r="K27" s="265">
        <f t="shared" si="5"/>
        <v>41275.835</v>
      </c>
      <c r="L27" s="238">
        <f t="shared" si="5"/>
        <v>73167.16700000002</v>
      </c>
      <c r="M27" s="266">
        <f t="shared" si="5"/>
        <v>33164.42600000001</v>
      </c>
      <c r="N27" s="756">
        <f t="shared" si="5"/>
        <v>106331.59300000001</v>
      </c>
      <c r="O27" s="488">
        <f t="shared" si="5"/>
        <v>132876.56699999998</v>
      </c>
    </row>
    <row r="28" spans="1:15" ht="18" customHeight="1" thickBot="1">
      <c r="A28" s="263" t="s">
        <v>151</v>
      </c>
      <c r="B28" s="264"/>
      <c r="C28" s="267">
        <f>SUM(C24:C25)</f>
        <v>22790.395</v>
      </c>
      <c r="D28" s="268">
        <f aca="true" t="shared" si="6" ref="D28:O28">SUM(D24:D25)</f>
        <v>2511.2869999999994</v>
      </c>
      <c r="E28" s="165">
        <f t="shared" si="6"/>
        <v>25301.682</v>
      </c>
      <c r="F28" s="269">
        <f t="shared" si="6"/>
        <v>53414.33600000001</v>
      </c>
      <c r="G28" s="268">
        <f t="shared" si="6"/>
        <v>28454.896</v>
      </c>
      <c r="H28" s="270">
        <f t="shared" si="6"/>
        <v>81869.23200000002</v>
      </c>
      <c r="I28" s="269">
        <f t="shared" si="6"/>
        <v>15828.644</v>
      </c>
      <c r="J28" s="268">
        <f t="shared" si="6"/>
        <v>7167.124</v>
      </c>
      <c r="K28" s="270">
        <f t="shared" si="6"/>
        <v>22995.767999999996</v>
      </c>
      <c r="L28" s="269">
        <f t="shared" si="6"/>
        <v>69242.98000000001</v>
      </c>
      <c r="M28" s="271">
        <f t="shared" si="6"/>
        <v>35622.020000000004</v>
      </c>
      <c r="N28" s="757">
        <f t="shared" si="6"/>
        <v>104865</v>
      </c>
      <c r="O28" s="489">
        <f t="shared" si="6"/>
        <v>130166.682</v>
      </c>
    </row>
    <row r="29" spans="1:15" ht="17.25" customHeight="1">
      <c r="A29" s="272" t="s">
        <v>1</v>
      </c>
      <c r="B29" s="262"/>
      <c r="C29" s="252"/>
      <c r="D29" s="253"/>
      <c r="E29" s="166"/>
      <c r="F29" s="252"/>
      <c r="G29" s="253"/>
      <c r="H29" s="254"/>
      <c r="I29" s="252"/>
      <c r="J29" s="253"/>
      <c r="K29" s="255"/>
      <c r="L29" s="256"/>
      <c r="M29" s="257"/>
      <c r="N29" s="480"/>
      <c r="O29" s="487"/>
    </row>
    <row r="30" spans="1:15" ht="17.25" customHeight="1">
      <c r="A30" s="263" t="s">
        <v>152</v>
      </c>
      <c r="B30" s="273"/>
      <c r="C30" s="274">
        <f>(C25/C12-1)*100</f>
        <v>-0.43913520667901995</v>
      </c>
      <c r="D30" s="275">
        <f aca="true" t="shared" si="7" ref="D30:O30">(D25/D12-1)*100</f>
        <v>-25.985974017618197</v>
      </c>
      <c r="E30" s="167">
        <f t="shared" si="7"/>
        <v>-3.97879576256972</v>
      </c>
      <c r="F30" s="274">
        <f t="shared" si="7"/>
        <v>26.659998741632297</v>
      </c>
      <c r="G30" s="276">
        <f t="shared" si="7"/>
        <v>25.311418730483105</v>
      </c>
      <c r="H30" s="167">
        <f t="shared" si="7"/>
        <v>26.17137191205259</v>
      </c>
      <c r="I30" s="277">
        <f t="shared" si="7"/>
        <v>-47.20043298832789</v>
      </c>
      <c r="J30" s="275">
        <f t="shared" si="7"/>
        <v>-35.667677744631575</v>
      </c>
      <c r="K30" s="278">
        <f t="shared" si="7"/>
        <v>-44.1768785107494</v>
      </c>
      <c r="L30" s="277">
        <f t="shared" si="7"/>
        <v>-5.080103383174938</v>
      </c>
      <c r="M30" s="279">
        <f t="shared" si="7"/>
        <v>5.779709723074089</v>
      </c>
      <c r="N30" s="481">
        <f t="shared" si="7"/>
        <v>-1.5742842065861296</v>
      </c>
      <c r="O30" s="490">
        <f t="shared" si="7"/>
        <v>-2.067637857385096</v>
      </c>
    </row>
    <row r="31" spans="1:15" ht="7.5" customHeight="1" thickBot="1">
      <c r="A31" s="280"/>
      <c r="B31" s="281"/>
      <c r="C31" s="282"/>
      <c r="D31" s="283"/>
      <c r="E31" s="168"/>
      <c r="F31" s="284"/>
      <c r="G31" s="285"/>
      <c r="H31" s="286"/>
      <c r="I31" s="284"/>
      <c r="J31" s="285"/>
      <c r="K31" s="287"/>
      <c r="L31" s="284"/>
      <c r="M31" s="288"/>
      <c r="N31" s="482"/>
      <c r="O31" s="491"/>
    </row>
    <row r="32" spans="1:15" ht="17.25" customHeight="1">
      <c r="A32" s="289" t="s">
        <v>0</v>
      </c>
      <c r="B32" s="290"/>
      <c r="C32" s="291"/>
      <c r="D32" s="292"/>
      <c r="E32" s="169"/>
      <c r="F32" s="293"/>
      <c r="G32" s="294"/>
      <c r="H32" s="295"/>
      <c r="I32" s="293"/>
      <c r="J32" s="294"/>
      <c r="K32" s="296"/>
      <c r="L32" s="293"/>
      <c r="M32" s="297"/>
      <c r="N32" s="483"/>
      <c r="O32" s="492"/>
    </row>
    <row r="33" spans="1:15" ht="17.25" customHeight="1" thickBot="1">
      <c r="A33" s="298" t="s">
        <v>153</v>
      </c>
      <c r="B33" s="299"/>
      <c r="C33" s="300">
        <f aca="true" t="shared" si="8" ref="C33:O33">(C28/C27-1)*100</f>
        <v>0.3676722519861064</v>
      </c>
      <c r="D33" s="301">
        <f t="shared" si="8"/>
        <v>-34.568946964434645</v>
      </c>
      <c r="E33" s="170">
        <f t="shared" si="8"/>
        <v>-4.6837190347219</v>
      </c>
      <c r="F33" s="300">
        <f t="shared" si="8"/>
        <v>26.671976450078926</v>
      </c>
      <c r="G33" s="302">
        <f t="shared" si="8"/>
        <v>24.32063472742616</v>
      </c>
      <c r="H33" s="170">
        <f t="shared" si="8"/>
        <v>25.844713084428285</v>
      </c>
      <c r="I33" s="303">
        <f t="shared" si="8"/>
        <v>-48.939400166233746</v>
      </c>
      <c r="J33" s="301">
        <f t="shared" si="8"/>
        <v>-30.25452328132243</v>
      </c>
      <c r="K33" s="304">
        <f t="shared" si="8"/>
        <v>-44.2875764960297</v>
      </c>
      <c r="L33" s="303">
        <f t="shared" si="8"/>
        <v>-5.36331685494944</v>
      </c>
      <c r="M33" s="305">
        <f t="shared" si="8"/>
        <v>7.410331781409374</v>
      </c>
      <c r="N33" s="484">
        <f t="shared" si="8"/>
        <v>-1.3792636399230895</v>
      </c>
      <c r="O33" s="493">
        <f t="shared" si="8"/>
        <v>-2.039400220205856</v>
      </c>
    </row>
    <row r="34" spans="1:14" s="5" customFormat="1" ht="6" customHeight="1" thickTop="1">
      <c r="A34" s="11"/>
      <c r="B34" s="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="5" customFormat="1" ht="13.5" customHeight="1">
      <c r="A35" s="11" t="s">
        <v>139</v>
      </c>
    </row>
    <row r="36" spans="1:14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4.25">
      <c r="A37" s="3"/>
      <c r="B37" s="3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65516" ht="14.25">
      <c r="C65516" s="2" t="e">
        <f>((C65512/C65499)-1)*100</f>
        <v>#DIV/0!</v>
      </c>
    </row>
  </sheetData>
  <sheetProtection/>
  <mergeCells count="12">
    <mergeCell ref="E9:E10"/>
    <mergeCell ref="F9:H9"/>
    <mergeCell ref="I9:K9"/>
    <mergeCell ref="A11:A22"/>
    <mergeCell ref="N1:O1"/>
    <mergeCell ref="A4:O5"/>
    <mergeCell ref="C7:E7"/>
    <mergeCell ref="F7:N8"/>
    <mergeCell ref="O7:O10"/>
    <mergeCell ref="A9:B9"/>
    <mergeCell ref="C9:C10"/>
    <mergeCell ref="D9:D10"/>
  </mergeCells>
  <conditionalFormatting sqref="P30:IV30 P33:IV33">
    <cfRule type="cellIs" priority="6" dxfId="103" operator="lessThan" stopIfTrue="1">
      <formula>0</formula>
    </cfRule>
  </conditionalFormatting>
  <conditionalFormatting sqref="A30:B30 A33:B33">
    <cfRule type="cellIs" priority="3" dxfId="103" operator="lessThan" stopIfTrue="1">
      <formula>0</formula>
    </cfRule>
  </conditionalFormatting>
  <conditionalFormatting sqref="C29:M33 O29:O33">
    <cfRule type="cellIs" priority="4" dxfId="104" operator="lessThan" stopIfTrue="1">
      <formula>0</formula>
    </cfRule>
    <cfRule type="cellIs" priority="5" dxfId="105" operator="greaterThanOrEqual" stopIfTrue="1">
      <formula>0</formula>
    </cfRule>
  </conditionalFormatting>
  <conditionalFormatting sqref="N29:N33">
    <cfRule type="cellIs" priority="1" dxfId="104" operator="lessThan" stopIfTrue="1">
      <formula>0</formula>
    </cfRule>
    <cfRule type="cellIs" priority="2" dxfId="105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T25"/>
  <sheetViews>
    <sheetView showGridLines="0"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3.57421875" style="12" customWidth="1"/>
    <col min="2" max="2" width="10.140625" style="12" customWidth="1"/>
    <col min="3" max="3" width="11.421875" style="12" customWidth="1"/>
    <col min="4" max="4" width="10.00390625" style="12" bestFit="1" customWidth="1"/>
    <col min="5" max="5" width="9.00390625" style="12" customWidth="1"/>
    <col min="6" max="6" width="10.28125" style="12" customWidth="1"/>
    <col min="7" max="7" width="11.00390625" style="12" customWidth="1"/>
    <col min="8" max="8" width="10.421875" style="12" customWidth="1"/>
    <col min="9" max="9" width="7.7109375" style="12" bestFit="1" customWidth="1"/>
    <col min="10" max="10" width="11.140625" style="12" bestFit="1" customWidth="1"/>
    <col min="11" max="11" width="10.28125" style="12" customWidth="1"/>
    <col min="12" max="12" width="11.8515625" style="12" customWidth="1"/>
    <col min="13" max="13" width="9.00390625" style="12" bestFit="1" customWidth="1"/>
    <col min="14" max="14" width="11.140625" style="12" bestFit="1" customWidth="1"/>
    <col min="15" max="15" width="11.00390625" style="12" customWidth="1"/>
    <col min="16" max="16" width="11.140625" style="12" bestFit="1" customWidth="1"/>
    <col min="17" max="17" width="7.7109375" style="12" bestFit="1" customWidth="1"/>
    <col min="18" max="16384" width="9.140625" style="12" customWidth="1"/>
  </cols>
  <sheetData>
    <row r="1" spans="14:17" ht="16.5">
      <c r="N1" s="600"/>
      <c r="O1" s="600"/>
      <c r="P1" s="600" t="s">
        <v>26</v>
      </c>
      <c r="Q1" s="600"/>
    </row>
    <row r="2" ht="7.5" customHeight="1" thickBot="1"/>
    <row r="3" spans="1:17" ht="24" customHeight="1">
      <c r="A3" s="606" t="s">
        <v>36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8"/>
    </row>
    <row r="4" spans="1:17" ht="18" customHeight="1" thickBot="1">
      <c r="A4" s="609" t="s">
        <v>35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1"/>
    </row>
    <row r="5" spans="1:17" ht="15" thickBot="1">
      <c r="A5" s="591" t="s">
        <v>140</v>
      </c>
      <c r="B5" s="601" t="s">
        <v>33</v>
      </c>
      <c r="C5" s="602"/>
      <c r="D5" s="602"/>
      <c r="E5" s="602"/>
      <c r="F5" s="603"/>
      <c r="G5" s="603"/>
      <c r="H5" s="603"/>
      <c r="I5" s="604"/>
      <c r="J5" s="602" t="s">
        <v>32</v>
      </c>
      <c r="K5" s="602"/>
      <c r="L5" s="602"/>
      <c r="M5" s="602"/>
      <c r="N5" s="602"/>
      <c r="O5" s="602"/>
      <c r="P5" s="602"/>
      <c r="Q5" s="605"/>
    </row>
    <row r="6" spans="1:17" s="109" customFormat="1" ht="25.5" customHeight="1" thickBot="1">
      <c r="A6" s="592"/>
      <c r="B6" s="588" t="s">
        <v>154</v>
      </c>
      <c r="C6" s="589"/>
      <c r="D6" s="590"/>
      <c r="E6" s="594" t="s">
        <v>31</v>
      </c>
      <c r="F6" s="588" t="s">
        <v>155</v>
      </c>
      <c r="G6" s="589"/>
      <c r="H6" s="590"/>
      <c r="I6" s="596" t="s">
        <v>30</v>
      </c>
      <c r="J6" s="588" t="s">
        <v>156</v>
      </c>
      <c r="K6" s="598"/>
      <c r="L6" s="599"/>
      <c r="M6" s="594" t="s">
        <v>31</v>
      </c>
      <c r="N6" s="588" t="s">
        <v>157</v>
      </c>
      <c r="O6" s="598"/>
      <c r="P6" s="599"/>
      <c r="Q6" s="594" t="s">
        <v>30</v>
      </c>
    </row>
    <row r="7" spans="1:17" s="16" customFormat="1" ht="26.25" thickBot="1">
      <c r="A7" s="593"/>
      <c r="B7" s="20" t="s">
        <v>20</v>
      </c>
      <c r="C7" s="17" t="s">
        <v>19</v>
      </c>
      <c r="D7" s="17" t="s">
        <v>15</v>
      </c>
      <c r="E7" s="595"/>
      <c r="F7" s="20" t="s">
        <v>20</v>
      </c>
      <c r="G7" s="18" t="s">
        <v>19</v>
      </c>
      <c r="H7" s="17" t="s">
        <v>15</v>
      </c>
      <c r="I7" s="597"/>
      <c r="J7" s="20" t="s">
        <v>20</v>
      </c>
      <c r="K7" s="17" t="s">
        <v>19</v>
      </c>
      <c r="L7" s="18" t="s">
        <v>15</v>
      </c>
      <c r="M7" s="595"/>
      <c r="N7" s="19" t="s">
        <v>20</v>
      </c>
      <c r="O7" s="18" t="s">
        <v>19</v>
      </c>
      <c r="P7" s="17" t="s">
        <v>15</v>
      </c>
      <c r="Q7" s="595"/>
    </row>
    <row r="8" spans="1:17" s="501" customFormat="1" ht="17.25" customHeight="1" thickBot="1">
      <c r="A8" s="494" t="s">
        <v>22</v>
      </c>
      <c r="B8" s="495">
        <f>SUM(B9:B20)</f>
        <v>1793297</v>
      </c>
      <c r="C8" s="496">
        <f>SUM(C9:C20)</f>
        <v>49401</v>
      </c>
      <c r="D8" s="496">
        <f aca="true" t="shared" si="0" ref="D8:D17">C8+B8</f>
        <v>1842698</v>
      </c>
      <c r="E8" s="497">
        <f aca="true" t="shared" si="1" ref="E8:E17">(D8/$D$8)</f>
        <v>1</v>
      </c>
      <c r="F8" s="495">
        <f>SUM(F9:F20)</f>
        <v>1668827</v>
      </c>
      <c r="G8" s="496">
        <f>SUM(G9:G20)</f>
        <v>56791</v>
      </c>
      <c r="H8" s="496">
        <f aca="true" t="shared" si="2" ref="H8:H17">G8+F8</f>
        <v>1725618</v>
      </c>
      <c r="I8" s="498">
        <f aca="true" t="shared" si="3" ref="I8:I17">(D8/H8-1)*100</f>
        <v>6.784815642859554</v>
      </c>
      <c r="J8" s="499">
        <f>SUM(J9:J20)</f>
        <v>3960443</v>
      </c>
      <c r="K8" s="500">
        <f>SUM(K9:K20)</f>
        <v>102536</v>
      </c>
      <c r="L8" s="496">
        <f aca="true" t="shared" si="4" ref="L8:L17">K8+J8</f>
        <v>4062979</v>
      </c>
      <c r="M8" s="497">
        <f aca="true" t="shared" si="5" ref="M8:M17">(L8/$L$8)</f>
        <v>1</v>
      </c>
      <c r="N8" s="495">
        <f>SUM(N9:N20)</f>
        <v>3574477</v>
      </c>
      <c r="O8" s="496">
        <f>SUM(O9:O20)</f>
        <v>125614</v>
      </c>
      <c r="P8" s="496">
        <f aca="true" t="shared" si="6" ref="P8:P17">O8+N8</f>
        <v>3700091</v>
      </c>
      <c r="Q8" s="498">
        <f aca="true" t="shared" si="7" ref="Q8:Q16">(L8/P8-1)*100</f>
        <v>9.807542571250272</v>
      </c>
    </row>
    <row r="9" spans="1:17" s="15" customFormat="1" ht="18" customHeight="1" thickTop="1">
      <c r="A9" s="210" t="s">
        <v>158</v>
      </c>
      <c r="B9" s="211">
        <v>973113</v>
      </c>
      <c r="C9" s="212">
        <v>3242</v>
      </c>
      <c r="D9" s="212">
        <f t="shared" si="0"/>
        <v>976355</v>
      </c>
      <c r="E9" s="213">
        <f t="shared" si="1"/>
        <v>0.5298507948670916</v>
      </c>
      <c r="F9" s="211">
        <v>914653</v>
      </c>
      <c r="G9" s="212">
        <v>2317</v>
      </c>
      <c r="H9" s="212">
        <f t="shared" si="2"/>
        <v>916970</v>
      </c>
      <c r="I9" s="214">
        <f t="shared" si="3"/>
        <v>6.476220596093651</v>
      </c>
      <c r="J9" s="211">
        <v>2128575</v>
      </c>
      <c r="K9" s="212">
        <v>5141</v>
      </c>
      <c r="L9" s="212">
        <f t="shared" si="4"/>
        <v>2133716</v>
      </c>
      <c r="M9" s="213">
        <f t="shared" si="5"/>
        <v>0.5251604795397663</v>
      </c>
      <c r="N9" s="211">
        <v>1941012</v>
      </c>
      <c r="O9" s="212">
        <v>9988</v>
      </c>
      <c r="P9" s="212">
        <f t="shared" si="6"/>
        <v>1951000</v>
      </c>
      <c r="Q9" s="215">
        <f t="shared" si="7"/>
        <v>9.365248590466436</v>
      </c>
    </row>
    <row r="10" spans="1:17" s="15" customFormat="1" ht="18" customHeight="1">
      <c r="A10" s="216" t="s">
        <v>159</v>
      </c>
      <c r="B10" s="217">
        <v>343457</v>
      </c>
      <c r="C10" s="218">
        <v>218</v>
      </c>
      <c r="D10" s="218">
        <f t="shared" si="0"/>
        <v>343675</v>
      </c>
      <c r="E10" s="219">
        <f t="shared" si="1"/>
        <v>0.18650641613547092</v>
      </c>
      <c r="F10" s="217">
        <v>319574</v>
      </c>
      <c r="G10" s="218">
        <v>9383</v>
      </c>
      <c r="H10" s="218">
        <f t="shared" si="2"/>
        <v>328957</v>
      </c>
      <c r="I10" s="220">
        <f t="shared" si="3"/>
        <v>4.474140997151599</v>
      </c>
      <c r="J10" s="217">
        <v>774301</v>
      </c>
      <c r="K10" s="218">
        <v>525</v>
      </c>
      <c r="L10" s="218">
        <f t="shared" si="4"/>
        <v>774826</v>
      </c>
      <c r="M10" s="219">
        <f t="shared" si="5"/>
        <v>0.19070391454152236</v>
      </c>
      <c r="N10" s="217">
        <v>725834</v>
      </c>
      <c r="O10" s="218">
        <v>19071</v>
      </c>
      <c r="P10" s="218">
        <f t="shared" si="6"/>
        <v>744905</v>
      </c>
      <c r="Q10" s="221">
        <f t="shared" si="7"/>
        <v>4.016753814244778</v>
      </c>
    </row>
    <row r="11" spans="1:17" s="15" customFormat="1" ht="18" customHeight="1">
      <c r="A11" s="216" t="s">
        <v>160</v>
      </c>
      <c r="B11" s="217">
        <v>244519</v>
      </c>
      <c r="C11" s="218">
        <v>5018</v>
      </c>
      <c r="D11" s="218">
        <f t="shared" si="0"/>
        <v>249537</v>
      </c>
      <c r="E11" s="219">
        <f t="shared" si="1"/>
        <v>0.1354193687733964</v>
      </c>
      <c r="F11" s="217">
        <v>213554</v>
      </c>
      <c r="G11" s="218">
        <v>4941</v>
      </c>
      <c r="H11" s="218">
        <f t="shared" si="2"/>
        <v>218495</v>
      </c>
      <c r="I11" s="220">
        <f t="shared" si="3"/>
        <v>14.207190095883204</v>
      </c>
      <c r="J11" s="217">
        <v>587472</v>
      </c>
      <c r="K11" s="218">
        <v>7929</v>
      </c>
      <c r="L11" s="218">
        <f t="shared" si="4"/>
        <v>595401</v>
      </c>
      <c r="M11" s="219">
        <f t="shared" si="5"/>
        <v>0.14654296761071126</v>
      </c>
      <c r="N11" s="217">
        <v>450251</v>
      </c>
      <c r="O11" s="218">
        <v>11839</v>
      </c>
      <c r="P11" s="218">
        <f t="shared" si="6"/>
        <v>462090</v>
      </c>
      <c r="Q11" s="221">
        <f t="shared" si="7"/>
        <v>28.84957475816399</v>
      </c>
    </row>
    <row r="12" spans="1:17" s="15" customFormat="1" ht="18" customHeight="1">
      <c r="A12" s="216" t="s">
        <v>161</v>
      </c>
      <c r="B12" s="217">
        <v>108440</v>
      </c>
      <c r="C12" s="218">
        <v>4749</v>
      </c>
      <c r="D12" s="218">
        <f t="shared" si="0"/>
        <v>113189</v>
      </c>
      <c r="E12" s="219">
        <f t="shared" si="1"/>
        <v>0.06142569211015587</v>
      </c>
      <c r="F12" s="217">
        <v>89600</v>
      </c>
      <c r="G12" s="218">
        <v>3224</v>
      </c>
      <c r="H12" s="218">
        <f t="shared" si="2"/>
        <v>92824</v>
      </c>
      <c r="I12" s="220">
        <f t="shared" si="3"/>
        <v>21.939369128673626</v>
      </c>
      <c r="J12" s="217">
        <v>207392</v>
      </c>
      <c r="K12" s="218">
        <v>9656</v>
      </c>
      <c r="L12" s="218">
        <f t="shared" si="4"/>
        <v>217048</v>
      </c>
      <c r="M12" s="219">
        <f t="shared" si="5"/>
        <v>0.05342090126481087</v>
      </c>
      <c r="N12" s="217">
        <v>179220</v>
      </c>
      <c r="O12" s="218">
        <v>6017</v>
      </c>
      <c r="P12" s="218">
        <f t="shared" si="6"/>
        <v>185237</v>
      </c>
      <c r="Q12" s="221">
        <f t="shared" si="7"/>
        <v>17.173134956839075</v>
      </c>
    </row>
    <row r="13" spans="1:17" s="15" customFormat="1" ht="18" customHeight="1">
      <c r="A13" s="216" t="s">
        <v>162</v>
      </c>
      <c r="B13" s="217">
        <v>80247</v>
      </c>
      <c r="C13" s="218">
        <v>0</v>
      </c>
      <c r="D13" s="218">
        <f>C13+B13</f>
        <v>80247</v>
      </c>
      <c r="E13" s="219">
        <f>(D13/$D$8)</f>
        <v>0.043548644433325484</v>
      </c>
      <c r="F13" s="217">
        <v>82647</v>
      </c>
      <c r="G13" s="218">
        <v>85</v>
      </c>
      <c r="H13" s="218">
        <f>G13+F13</f>
        <v>82732</v>
      </c>
      <c r="I13" s="220">
        <f t="shared" si="3"/>
        <v>-3.0036745153024236</v>
      </c>
      <c r="J13" s="217">
        <v>169655</v>
      </c>
      <c r="K13" s="218"/>
      <c r="L13" s="218">
        <f>K13+J13</f>
        <v>169655</v>
      </c>
      <c r="M13" s="219">
        <f>(L13/$L$8)</f>
        <v>0.041756307379388374</v>
      </c>
      <c r="N13" s="217">
        <v>173571</v>
      </c>
      <c r="O13" s="218">
        <v>85</v>
      </c>
      <c r="P13" s="218">
        <f>O13+N13</f>
        <v>173656</v>
      </c>
      <c r="Q13" s="221">
        <f t="shared" si="7"/>
        <v>-2.3039802828580647</v>
      </c>
    </row>
    <row r="14" spans="1:17" s="15" customFormat="1" ht="18" customHeight="1">
      <c r="A14" s="216" t="s">
        <v>163</v>
      </c>
      <c r="B14" s="217">
        <v>29715</v>
      </c>
      <c r="C14" s="218">
        <v>1783</v>
      </c>
      <c r="D14" s="218">
        <f>C14+B14</f>
        <v>31498</v>
      </c>
      <c r="E14" s="219">
        <f>(D14/$D$8)</f>
        <v>0.017093414113435842</v>
      </c>
      <c r="F14" s="217">
        <v>32619</v>
      </c>
      <c r="G14" s="218"/>
      <c r="H14" s="218">
        <f>G14+F14</f>
        <v>32619</v>
      </c>
      <c r="I14" s="220">
        <f t="shared" si="3"/>
        <v>-3.4366473527698616</v>
      </c>
      <c r="J14" s="217">
        <v>64291</v>
      </c>
      <c r="K14" s="218">
        <v>3727</v>
      </c>
      <c r="L14" s="218">
        <f>K14+J14</f>
        <v>68018</v>
      </c>
      <c r="M14" s="219">
        <f>(L14/$L$8)</f>
        <v>0.01674091842463375</v>
      </c>
      <c r="N14" s="217">
        <v>72341</v>
      </c>
      <c r="O14" s="218">
        <v>115</v>
      </c>
      <c r="P14" s="218">
        <f>O14+N14</f>
        <v>72456</v>
      </c>
      <c r="Q14" s="221">
        <f t="shared" si="7"/>
        <v>-6.1250966103566284</v>
      </c>
    </row>
    <row r="15" spans="1:20" s="15" customFormat="1" ht="18" customHeight="1">
      <c r="A15" s="216" t="s">
        <v>164</v>
      </c>
      <c r="B15" s="217">
        <v>13757</v>
      </c>
      <c r="C15" s="218">
        <v>152</v>
      </c>
      <c r="D15" s="218">
        <f>C15+B15</f>
        <v>13909</v>
      </c>
      <c r="E15" s="219">
        <f>(D15/$D$8)</f>
        <v>0.007548171214165316</v>
      </c>
      <c r="F15" s="217">
        <v>15713</v>
      </c>
      <c r="G15" s="218">
        <v>130</v>
      </c>
      <c r="H15" s="218">
        <f>G15+F15</f>
        <v>15843</v>
      </c>
      <c r="I15" s="220">
        <f t="shared" si="3"/>
        <v>-12.20728397399482</v>
      </c>
      <c r="J15" s="217">
        <v>28602</v>
      </c>
      <c r="K15" s="218">
        <v>916</v>
      </c>
      <c r="L15" s="218">
        <f>K15+J15</f>
        <v>29518</v>
      </c>
      <c r="M15" s="219">
        <f>(L15/$L$8)</f>
        <v>0.007265112618106075</v>
      </c>
      <c r="N15" s="217">
        <v>31119</v>
      </c>
      <c r="O15" s="218">
        <v>204</v>
      </c>
      <c r="P15" s="218">
        <f>O15+N15</f>
        <v>31323</v>
      </c>
      <c r="Q15" s="221">
        <f t="shared" si="7"/>
        <v>-5.7625387095744385</v>
      </c>
      <c r="T15" s="107"/>
    </row>
    <row r="16" spans="1:17" s="15" customFormat="1" ht="18" customHeight="1">
      <c r="A16" s="216" t="s">
        <v>165</v>
      </c>
      <c r="B16" s="217">
        <v>0</v>
      </c>
      <c r="C16" s="218">
        <v>9505</v>
      </c>
      <c r="D16" s="218">
        <f t="shared" si="0"/>
        <v>9505</v>
      </c>
      <c r="E16" s="219">
        <f t="shared" si="1"/>
        <v>0.005158197382316582</v>
      </c>
      <c r="F16" s="217"/>
      <c r="G16" s="218">
        <v>11201</v>
      </c>
      <c r="H16" s="218">
        <f t="shared" si="2"/>
        <v>11201</v>
      </c>
      <c r="I16" s="220">
        <f t="shared" si="3"/>
        <v>-15.141505222747965</v>
      </c>
      <c r="J16" s="217"/>
      <c r="K16" s="218">
        <v>22219</v>
      </c>
      <c r="L16" s="218">
        <f t="shared" si="4"/>
        <v>22219</v>
      </c>
      <c r="M16" s="219">
        <f t="shared" si="5"/>
        <v>0.005468647512084114</v>
      </c>
      <c r="N16" s="217"/>
      <c r="O16" s="218">
        <v>21756</v>
      </c>
      <c r="P16" s="218">
        <f t="shared" si="6"/>
        <v>21756</v>
      </c>
      <c r="Q16" s="221">
        <f t="shared" si="7"/>
        <v>2.1281485567199887</v>
      </c>
    </row>
    <row r="17" spans="1:17" s="15" customFormat="1" ht="18" customHeight="1">
      <c r="A17" s="216" t="s">
        <v>166</v>
      </c>
      <c r="B17" s="217">
        <v>0</v>
      </c>
      <c r="C17" s="218">
        <v>5124</v>
      </c>
      <c r="D17" s="218">
        <f t="shared" si="0"/>
        <v>5124</v>
      </c>
      <c r="E17" s="219">
        <f t="shared" si="1"/>
        <v>0.0027807052484997543</v>
      </c>
      <c r="F17" s="217"/>
      <c r="G17" s="218">
        <v>5132</v>
      </c>
      <c r="H17" s="218">
        <f t="shared" si="2"/>
        <v>5132</v>
      </c>
      <c r="I17" s="220">
        <f t="shared" si="3"/>
        <v>-0.1558846453624363</v>
      </c>
      <c r="J17" s="217"/>
      <c r="K17" s="218">
        <v>10508</v>
      </c>
      <c r="L17" s="218">
        <f t="shared" si="4"/>
        <v>10508</v>
      </c>
      <c r="M17" s="219">
        <f t="shared" si="5"/>
        <v>0.002586279673116696</v>
      </c>
      <c r="N17" s="217"/>
      <c r="O17" s="218">
        <v>11047</v>
      </c>
      <c r="P17" s="218">
        <f t="shared" si="6"/>
        <v>11047</v>
      </c>
      <c r="Q17" s="221"/>
    </row>
    <row r="18" spans="1:17" s="15" customFormat="1" ht="18" customHeight="1">
      <c r="A18" s="216" t="s">
        <v>167</v>
      </c>
      <c r="B18" s="217">
        <v>0</v>
      </c>
      <c r="C18" s="218">
        <v>3802</v>
      </c>
      <c r="D18" s="218">
        <f>C18+B18</f>
        <v>3802</v>
      </c>
      <c r="E18" s="219">
        <f>(D18/$D$8)</f>
        <v>0.0020632789529266326</v>
      </c>
      <c r="F18" s="217"/>
      <c r="G18" s="218">
        <v>4496</v>
      </c>
      <c r="H18" s="218">
        <f>G18+F18</f>
        <v>4496</v>
      </c>
      <c r="I18" s="220">
        <f>(D18/H18-1)*100</f>
        <v>-15.435943060498225</v>
      </c>
      <c r="J18" s="217"/>
      <c r="K18" s="218">
        <v>6662</v>
      </c>
      <c r="L18" s="218">
        <f>K18+J18</f>
        <v>6662</v>
      </c>
      <c r="M18" s="219">
        <f>(L18/$L$8)</f>
        <v>0.0016396835917685028</v>
      </c>
      <c r="N18" s="217"/>
      <c r="O18" s="218">
        <v>12151</v>
      </c>
      <c r="P18" s="218">
        <f>O18+N18</f>
        <v>12151</v>
      </c>
      <c r="Q18" s="221">
        <f>(L18/P18-1)*100</f>
        <v>-45.17323677063616</v>
      </c>
    </row>
    <row r="19" spans="1:17" s="15" customFormat="1" ht="18" customHeight="1">
      <c r="A19" s="216" t="s">
        <v>168</v>
      </c>
      <c r="B19" s="217">
        <v>49</v>
      </c>
      <c r="C19" s="218">
        <v>1759</v>
      </c>
      <c r="D19" s="218">
        <f>C19+B19</f>
        <v>1808</v>
      </c>
      <c r="E19" s="219">
        <f>(D19/$D$8)</f>
        <v>0.0009811700018125596</v>
      </c>
      <c r="F19" s="217">
        <v>467</v>
      </c>
      <c r="G19" s="218">
        <v>1526</v>
      </c>
      <c r="H19" s="218">
        <f>G19+F19</f>
        <v>1993</v>
      </c>
      <c r="I19" s="220">
        <f>(D19/H19-1)*100</f>
        <v>-9.282488710486703</v>
      </c>
      <c r="J19" s="217">
        <v>155</v>
      </c>
      <c r="K19" s="218">
        <v>4186</v>
      </c>
      <c r="L19" s="218">
        <f>K19+J19</f>
        <v>4341</v>
      </c>
      <c r="M19" s="219">
        <f>(L19/$L$8)</f>
        <v>0.0010684278702892632</v>
      </c>
      <c r="N19" s="217">
        <v>1129</v>
      </c>
      <c r="O19" s="218">
        <v>3791</v>
      </c>
      <c r="P19" s="218">
        <f>O19+N19</f>
        <v>4920</v>
      </c>
      <c r="Q19" s="221">
        <f>(L19/P19-1)*100</f>
        <v>-11.768292682926829</v>
      </c>
    </row>
    <row r="20" spans="1:17" s="15" customFormat="1" ht="18" customHeight="1" thickBot="1">
      <c r="A20" s="222" t="s">
        <v>169</v>
      </c>
      <c r="B20" s="223">
        <v>0</v>
      </c>
      <c r="C20" s="224">
        <v>14049</v>
      </c>
      <c r="D20" s="224">
        <f>C20+B20</f>
        <v>14049</v>
      </c>
      <c r="E20" s="225">
        <f>(D20/$D$8)</f>
        <v>0.0076241467674030144</v>
      </c>
      <c r="F20" s="223">
        <v>0</v>
      </c>
      <c r="G20" s="224">
        <v>14356</v>
      </c>
      <c r="H20" s="224">
        <f>G20+F20</f>
        <v>14356</v>
      </c>
      <c r="I20" s="226">
        <f>(D20/H20-1)*100</f>
        <v>-2.1384786848704374</v>
      </c>
      <c r="J20" s="223">
        <v>0</v>
      </c>
      <c r="K20" s="224">
        <v>31067</v>
      </c>
      <c r="L20" s="224">
        <f>K20+J20</f>
        <v>31067</v>
      </c>
      <c r="M20" s="225">
        <f>(L20/$L$8)</f>
        <v>0.007646359973802474</v>
      </c>
      <c r="N20" s="223">
        <v>0</v>
      </c>
      <c r="O20" s="224">
        <v>29550</v>
      </c>
      <c r="P20" s="224">
        <f>O20+N20</f>
        <v>29550</v>
      </c>
      <c r="Q20" s="227">
        <f>(L20/P20-1)*100</f>
        <v>5.13367174280881</v>
      </c>
    </row>
    <row r="21" s="14" customFormat="1" ht="6" customHeight="1" thickTop="1">
      <c r="A21" s="13"/>
    </row>
    <row r="22" ht="15">
      <c r="A22" s="24"/>
    </row>
    <row r="25" ht="14.25">
      <c r="B25" s="108"/>
    </row>
  </sheetData>
  <sheetProtection/>
  <mergeCells count="15">
    <mergeCell ref="N1:O1"/>
    <mergeCell ref="P1:Q1"/>
    <mergeCell ref="B5:I5"/>
    <mergeCell ref="J5:Q5"/>
    <mergeCell ref="A3:Q3"/>
    <mergeCell ref="A4:Q4"/>
    <mergeCell ref="B6:D6"/>
    <mergeCell ref="F6:H6"/>
    <mergeCell ref="A5:A7"/>
    <mergeCell ref="E6:E7"/>
    <mergeCell ref="I6:I7"/>
    <mergeCell ref="Q6:Q7"/>
    <mergeCell ref="M6:M7"/>
    <mergeCell ref="N6:P6"/>
    <mergeCell ref="J6:L6"/>
  </mergeCells>
  <conditionalFormatting sqref="Q21:Q65536 I21:I65536 Q3 I3 I5 Q5">
    <cfRule type="cellIs" priority="3" dxfId="103" operator="lessThan" stopIfTrue="1">
      <formula>0</formula>
    </cfRule>
  </conditionalFormatting>
  <conditionalFormatting sqref="Q8:Q20 I8:I20">
    <cfRule type="cellIs" priority="4" dxfId="103" operator="lessThan" stopIfTrue="1">
      <formula>0</formula>
    </cfRule>
    <cfRule type="cellIs" priority="5" dxfId="105" operator="greaterThanOrEqual" stopIfTrue="1">
      <formula>0</formula>
    </cfRule>
  </conditionalFormatting>
  <hyperlinks>
    <hyperlink ref="P1" location="INDICE!A1" display="I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1"/>
  <sheetViews>
    <sheetView showGridLines="0" zoomScale="90" zoomScaleNormal="90" zoomScalePageLayoutView="0" workbookViewId="0" topLeftCell="A1">
      <pane xSplit="22327" topLeftCell="A1" activePane="topLeft" state="split"/>
      <selection pane="topLeft" activeCell="A20" sqref="A20"/>
      <selection pane="topRight" activeCell="J1" sqref="J1"/>
    </sheetView>
  </sheetViews>
  <sheetFormatPr defaultColWidth="9.140625" defaultRowHeight="15"/>
  <cols>
    <col min="1" max="1" width="24.421875" style="12" customWidth="1"/>
    <col min="2" max="2" width="10.421875" style="12" customWidth="1"/>
    <col min="3" max="3" width="11.140625" style="12" customWidth="1"/>
    <col min="4" max="4" width="8.140625" style="12" bestFit="1" customWidth="1"/>
    <col min="5" max="5" width="10.140625" style="12" bestFit="1" customWidth="1"/>
    <col min="6" max="6" width="8.8515625" style="12" customWidth="1"/>
    <col min="7" max="7" width="12.28125" style="12" customWidth="1"/>
    <col min="8" max="8" width="8.00390625" style="12" bestFit="1" customWidth="1"/>
    <col min="9" max="9" width="7.7109375" style="12" bestFit="1" customWidth="1"/>
    <col min="10" max="10" width="9.421875" style="12" customWidth="1"/>
    <col min="11" max="11" width="11.28125" style="12" customWidth="1"/>
    <col min="12" max="12" width="9.00390625" style="12" customWidth="1"/>
    <col min="13" max="13" width="10.421875" style="12" customWidth="1"/>
    <col min="14" max="14" width="9.00390625" style="12" customWidth="1"/>
    <col min="15" max="15" width="10.8515625" style="12" customWidth="1"/>
    <col min="16" max="16" width="7.8515625" style="12" customWidth="1"/>
    <col min="17" max="17" width="7.7109375" style="12" bestFit="1" customWidth="1"/>
    <col min="18" max="16384" width="9.140625" style="12" customWidth="1"/>
  </cols>
  <sheetData>
    <row r="1" spans="14:17" ht="16.5">
      <c r="N1" s="600"/>
      <c r="O1" s="600"/>
      <c r="P1" s="600" t="s">
        <v>26</v>
      </c>
      <c r="Q1" s="600"/>
    </row>
    <row r="2" ht="7.5" customHeight="1" thickBot="1"/>
    <row r="3" spans="1:17" ht="24" customHeight="1">
      <c r="A3" s="606" t="s">
        <v>38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8"/>
    </row>
    <row r="4" spans="1:17" ht="16.5" customHeight="1" thickBot="1">
      <c r="A4" s="609" t="s">
        <v>35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1"/>
    </row>
    <row r="5" spans="1:17" ht="15" thickBot="1">
      <c r="A5" s="615" t="s">
        <v>34</v>
      </c>
      <c r="B5" s="601" t="s">
        <v>33</v>
      </c>
      <c r="C5" s="602"/>
      <c r="D5" s="602"/>
      <c r="E5" s="602"/>
      <c r="F5" s="603"/>
      <c r="G5" s="603"/>
      <c r="H5" s="603"/>
      <c r="I5" s="604"/>
      <c r="J5" s="602" t="s">
        <v>32</v>
      </c>
      <c r="K5" s="602"/>
      <c r="L5" s="602"/>
      <c r="M5" s="602"/>
      <c r="N5" s="602"/>
      <c r="O5" s="602"/>
      <c r="P5" s="602"/>
      <c r="Q5" s="605"/>
    </row>
    <row r="6" spans="1:17" s="21" customFormat="1" ht="25.5" customHeight="1" thickBot="1">
      <c r="A6" s="616"/>
      <c r="B6" s="612" t="s">
        <v>154</v>
      </c>
      <c r="C6" s="613"/>
      <c r="D6" s="614"/>
      <c r="E6" s="594" t="s">
        <v>31</v>
      </c>
      <c r="F6" s="612" t="s">
        <v>155</v>
      </c>
      <c r="G6" s="613"/>
      <c r="H6" s="614"/>
      <c r="I6" s="596" t="s">
        <v>30</v>
      </c>
      <c r="J6" s="612" t="s">
        <v>156</v>
      </c>
      <c r="K6" s="613"/>
      <c r="L6" s="614"/>
      <c r="M6" s="594" t="s">
        <v>31</v>
      </c>
      <c r="N6" s="612" t="s">
        <v>157</v>
      </c>
      <c r="O6" s="613"/>
      <c r="P6" s="614"/>
      <c r="Q6" s="594" t="s">
        <v>30</v>
      </c>
    </row>
    <row r="7" spans="1:17" s="16" customFormat="1" ht="26.25" thickBot="1">
      <c r="A7" s="617"/>
      <c r="B7" s="20" t="s">
        <v>20</v>
      </c>
      <c r="C7" s="17" t="s">
        <v>19</v>
      </c>
      <c r="D7" s="17" t="s">
        <v>15</v>
      </c>
      <c r="E7" s="595"/>
      <c r="F7" s="20" t="s">
        <v>20</v>
      </c>
      <c r="G7" s="18" t="s">
        <v>19</v>
      </c>
      <c r="H7" s="17" t="s">
        <v>15</v>
      </c>
      <c r="I7" s="597"/>
      <c r="J7" s="20" t="s">
        <v>20</v>
      </c>
      <c r="K7" s="17" t="s">
        <v>19</v>
      </c>
      <c r="L7" s="18" t="s">
        <v>15</v>
      </c>
      <c r="M7" s="595"/>
      <c r="N7" s="19" t="s">
        <v>20</v>
      </c>
      <c r="O7" s="18" t="s">
        <v>19</v>
      </c>
      <c r="P7" s="17" t="s">
        <v>15</v>
      </c>
      <c r="Q7" s="595"/>
    </row>
    <row r="8" spans="1:17" s="507" customFormat="1" ht="17.25" customHeight="1" thickBot="1">
      <c r="A8" s="502" t="s">
        <v>22</v>
      </c>
      <c r="B8" s="503">
        <f>SUM(B9:B19)</f>
        <v>11545.050999999996</v>
      </c>
      <c r="C8" s="504">
        <f>SUM(C9:C19)</f>
        <v>1380.4429999999998</v>
      </c>
      <c r="D8" s="504">
        <f aca="true" t="shared" si="0" ref="D8:D19">C8+B8</f>
        <v>12925.493999999995</v>
      </c>
      <c r="E8" s="505">
        <f aca="true" t="shared" si="1" ref="E8:E19">(D8/$D$8)</f>
        <v>1</v>
      </c>
      <c r="F8" s="503">
        <f>SUM(F9:F19)</f>
        <v>11595.973</v>
      </c>
      <c r="G8" s="504">
        <f>SUM(G9:G19)</f>
        <v>1865.11</v>
      </c>
      <c r="H8" s="504">
        <f aca="true" t="shared" si="2" ref="H8:H19">G8+F8</f>
        <v>13461.083</v>
      </c>
      <c r="I8" s="506">
        <f>(D8/H8-1)*100</f>
        <v>-3.978795762569809</v>
      </c>
      <c r="J8" s="503">
        <f>SUM(J9:J19)</f>
        <v>22790.394999999986</v>
      </c>
      <c r="K8" s="504">
        <f>SUM(K9:K19)</f>
        <v>2511.2870000000003</v>
      </c>
      <c r="L8" s="504">
        <f aca="true" t="shared" si="3" ref="L8:L19">K8+J8</f>
        <v>25301.681999999986</v>
      </c>
      <c r="M8" s="505">
        <f aca="true" t="shared" si="4" ref="M8:M19">(L8/$L$8)</f>
        <v>1</v>
      </c>
      <c r="N8" s="503">
        <f>SUM(N9:N19)</f>
        <v>22706.907999999992</v>
      </c>
      <c r="O8" s="504">
        <f>SUM(O9:O19)</f>
        <v>3838.0660000000003</v>
      </c>
      <c r="P8" s="504">
        <f aca="true" t="shared" si="5" ref="P8:P19">O8+N8</f>
        <v>26544.97399999999</v>
      </c>
      <c r="Q8" s="506">
        <f aca="true" t="shared" si="6" ref="Q8:Q17">(L8/P8-1)*100</f>
        <v>-4.683719034722</v>
      </c>
    </row>
    <row r="9" spans="1:17" s="15" customFormat="1" ht="17.25" customHeight="1" thickTop="1">
      <c r="A9" s="210" t="s">
        <v>158</v>
      </c>
      <c r="B9" s="211">
        <v>5305.072999999999</v>
      </c>
      <c r="C9" s="212">
        <v>14.217000000000002</v>
      </c>
      <c r="D9" s="212">
        <f t="shared" si="0"/>
        <v>5319.289999999999</v>
      </c>
      <c r="E9" s="213">
        <f t="shared" si="1"/>
        <v>0.4115347544937161</v>
      </c>
      <c r="F9" s="211">
        <v>5610.498000000001</v>
      </c>
      <c r="G9" s="212"/>
      <c r="H9" s="212">
        <f t="shared" si="2"/>
        <v>5610.498000000001</v>
      </c>
      <c r="I9" s="214">
        <f>(D9/H9-1)*100</f>
        <v>-5.1904126870734535</v>
      </c>
      <c r="J9" s="211">
        <v>10155.257999999989</v>
      </c>
      <c r="K9" s="212">
        <v>17.255999999999997</v>
      </c>
      <c r="L9" s="212">
        <f t="shared" si="3"/>
        <v>10172.513999999988</v>
      </c>
      <c r="M9" s="213">
        <f t="shared" si="4"/>
        <v>0.40204892307159634</v>
      </c>
      <c r="N9" s="211">
        <v>10851.264999999996</v>
      </c>
      <c r="O9" s="212">
        <v>64.68399999999998</v>
      </c>
      <c r="P9" s="212">
        <f t="shared" si="5"/>
        <v>10915.948999999995</v>
      </c>
      <c r="Q9" s="215">
        <f t="shared" si="6"/>
        <v>-6.810539331028453</v>
      </c>
    </row>
    <row r="10" spans="1:17" s="15" customFormat="1" ht="17.25" customHeight="1">
      <c r="A10" s="216" t="s">
        <v>170</v>
      </c>
      <c r="B10" s="217">
        <v>3377.1339999999996</v>
      </c>
      <c r="C10" s="218">
        <v>0</v>
      </c>
      <c r="D10" s="218">
        <f t="shared" si="0"/>
        <v>3377.1339999999996</v>
      </c>
      <c r="E10" s="219">
        <f t="shared" si="1"/>
        <v>0.2612769771120547</v>
      </c>
      <c r="F10" s="217">
        <v>2564.0530000000003</v>
      </c>
      <c r="G10" s="218"/>
      <c r="H10" s="218">
        <f t="shared" si="2"/>
        <v>2564.0530000000003</v>
      </c>
      <c r="I10" s="220">
        <f>(D10/H10-1)*100</f>
        <v>31.71077196922214</v>
      </c>
      <c r="J10" s="217">
        <v>6692.686</v>
      </c>
      <c r="K10" s="218"/>
      <c r="L10" s="218">
        <f t="shared" si="3"/>
        <v>6692.686</v>
      </c>
      <c r="M10" s="219">
        <f t="shared" si="4"/>
        <v>0.2645154579051307</v>
      </c>
      <c r="N10" s="217">
        <v>4732.565</v>
      </c>
      <c r="O10" s="218"/>
      <c r="P10" s="218">
        <f t="shared" si="5"/>
        <v>4732.565</v>
      </c>
      <c r="Q10" s="221">
        <f t="shared" si="6"/>
        <v>41.417730131546016</v>
      </c>
    </row>
    <row r="11" spans="1:17" s="15" customFormat="1" ht="17.25" customHeight="1">
      <c r="A11" s="216" t="s">
        <v>159</v>
      </c>
      <c r="B11" s="217">
        <v>1676.7640000000001</v>
      </c>
      <c r="C11" s="218">
        <v>1.607</v>
      </c>
      <c r="D11" s="218">
        <f t="shared" si="0"/>
        <v>1678.371</v>
      </c>
      <c r="E11" s="219">
        <f t="shared" si="1"/>
        <v>0.12984965990468145</v>
      </c>
      <c r="F11" s="217">
        <v>1572.0669999999998</v>
      </c>
      <c r="G11" s="218">
        <v>78.003</v>
      </c>
      <c r="H11" s="218">
        <f t="shared" si="2"/>
        <v>1650.0699999999997</v>
      </c>
      <c r="I11" s="220">
        <f>(D11/H11-1)*100</f>
        <v>1.715139357724249</v>
      </c>
      <c r="J11" s="217">
        <v>3510.677</v>
      </c>
      <c r="K11" s="218">
        <v>1.607</v>
      </c>
      <c r="L11" s="218">
        <f t="shared" si="3"/>
        <v>3512.284</v>
      </c>
      <c r="M11" s="219">
        <f t="shared" si="4"/>
        <v>0.1388162257355065</v>
      </c>
      <c r="N11" s="217">
        <v>3240.8759999999997</v>
      </c>
      <c r="O11" s="218">
        <v>140.85199999999998</v>
      </c>
      <c r="P11" s="218">
        <f t="shared" si="5"/>
        <v>3381.7279999999996</v>
      </c>
      <c r="Q11" s="221">
        <f t="shared" si="6"/>
        <v>3.8606298318492938</v>
      </c>
    </row>
    <row r="12" spans="1:17" s="15" customFormat="1" ht="17.25" customHeight="1">
      <c r="A12" s="216" t="s">
        <v>171</v>
      </c>
      <c r="B12" s="217">
        <v>171.085</v>
      </c>
      <c r="C12" s="218">
        <v>544.077</v>
      </c>
      <c r="D12" s="218">
        <f t="shared" si="0"/>
        <v>715.162</v>
      </c>
      <c r="E12" s="219">
        <f t="shared" si="1"/>
        <v>0.05532956806138321</v>
      </c>
      <c r="F12" s="217">
        <v>158.437</v>
      </c>
      <c r="G12" s="218">
        <v>1047.6879999999999</v>
      </c>
      <c r="H12" s="218">
        <f t="shared" si="2"/>
        <v>1206.125</v>
      </c>
      <c r="I12" s="220">
        <f aca="true" t="shared" si="7" ref="I12:I17">(D12/H12-1)*100</f>
        <v>-40.7058140739973</v>
      </c>
      <c r="J12" s="217">
        <v>307.671</v>
      </c>
      <c r="K12" s="218">
        <v>901.3330000000001</v>
      </c>
      <c r="L12" s="218">
        <f t="shared" si="3"/>
        <v>1209.0040000000001</v>
      </c>
      <c r="M12" s="219">
        <f t="shared" si="4"/>
        <v>0.04778354261191018</v>
      </c>
      <c r="N12" s="217">
        <v>255.884</v>
      </c>
      <c r="O12" s="218">
        <v>2064.061</v>
      </c>
      <c r="P12" s="218">
        <f t="shared" si="5"/>
        <v>2319.945</v>
      </c>
      <c r="Q12" s="221">
        <f t="shared" si="6"/>
        <v>-47.88652317188554</v>
      </c>
    </row>
    <row r="13" spans="1:17" s="15" customFormat="1" ht="17.25" customHeight="1">
      <c r="A13" s="216" t="s">
        <v>172</v>
      </c>
      <c r="B13" s="217">
        <v>332.6760000000001</v>
      </c>
      <c r="C13" s="218">
        <v>233.371</v>
      </c>
      <c r="D13" s="218">
        <f t="shared" si="0"/>
        <v>566.0470000000001</v>
      </c>
      <c r="E13" s="219">
        <f t="shared" si="1"/>
        <v>0.043793065085172014</v>
      </c>
      <c r="F13" s="217">
        <v>774.924</v>
      </c>
      <c r="G13" s="218">
        <v>175.358</v>
      </c>
      <c r="H13" s="218">
        <f t="shared" si="2"/>
        <v>950.2819999999999</v>
      </c>
      <c r="I13" s="220">
        <f t="shared" si="7"/>
        <v>-40.43378702322046</v>
      </c>
      <c r="J13" s="217">
        <v>645.3910000000002</v>
      </c>
      <c r="K13" s="218">
        <v>359.8020000000001</v>
      </c>
      <c r="L13" s="218">
        <f t="shared" si="3"/>
        <v>1005.1930000000002</v>
      </c>
      <c r="M13" s="219">
        <f t="shared" si="4"/>
        <v>0.03972830739078931</v>
      </c>
      <c r="N13" s="217">
        <v>1740.2140000000002</v>
      </c>
      <c r="O13" s="218">
        <v>334.684</v>
      </c>
      <c r="P13" s="218">
        <f t="shared" si="5"/>
        <v>2074.898</v>
      </c>
      <c r="Q13" s="221">
        <f t="shared" si="6"/>
        <v>-51.554582442124854</v>
      </c>
    </row>
    <row r="14" spans="1:17" s="15" customFormat="1" ht="17.25" customHeight="1">
      <c r="A14" s="216" t="s">
        <v>173</v>
      </c>
      <c r="B14" s="217">
        <v>231.628</v>
      </c>
      <c r="C14" s="218">
        <v>46.626</v>
      </c>
      <c r="D14" s="218">
        <f t="shared" si="0"/>
        <v>278.25399999999996</v>
      </c>
      <c r="E14" s="219">
        <f t="shared" si="1"/>
        <v>0.021527533106278186</v>
      </c>
      <c r="F14" s="217">
        <v>169.875</v>
      </c>
      <c r="G14" s="218"/>
      <c r="H14" s="218">
        <f t="shared" si="2"/>
        <v>169.875</v>
      </c>
      <c r="I14" s="220">
        <f t="shared" si="7"/>
        <v>63.799264164827065</v>
      </c>
      <c r="J14" s="217">
        <v>439.119</v>
      </c>
      <c r="K14" s="218">
        <v>68.406</v>
      </c>
      <c r="L14" s="218">
        <f t="shared" si="3"/>
        <v>507.52500000000003</v>
      </c>
      <c r="M14" s="219">
        <f t="shared" si="4"/>
        <v>0.020058943116904256</v>
      </c>
      <c r="N14" s="217">
        <v>419.56399999999996</v>
      </c>
      <c r="O14" s="218"/>
      <c r="P14" s="218">
        <f t="shared" si="5"/>
        <v>419.56399999999996</v>
      </c>
      <c r="Q14" s="221">
        <f t="shared" si="6"/>
        <v>20.964858758139428</v>
      </c>
    </row>
    <row r="15" spans="1:17" s="15" customFormat="1" ht="17.25" customHeight="1">
      <c r="A15" s="216" t="s">
        <v>174</v>
      </c>
      <c r="B15" s="217">
        <v>219.92999999999998</v>
      </c>
      <c r="C15" s="218">
        <v>0</v>
      </c>
      <c r="D15" s="218">
        <f t="shared" si="0"/>
        <v>219.92999999999998</v>
      </c>
      <c r="E15" s="219">
        <f t="shared" si="1"/>
        <v>0.01701521040511102</v>
      </c>
      <c r="F15" s="217">
        <v>283.215</v>
      </c>
      <c r="G15" s="218"/>
      <c r="H15" s="218">
        <f t="shared" si="2"/>
        <v>283.215</v>
      </c>
      <c r="I15" s="220">
        <f t="shared" si="7"/>
        <v>-22.345214766167043</v>
      </c>
      <c r="J15" s="217">
        <v>441.585</v>
      </c>
      <c r="K15" s="218"/>
      <c r="L15" s="218">
        <f t="shared" si="3"/>
        <v>441.585</v>
      </c>
      <c r="M15" s="219">
        <f t="shared" si="4"/>
        <v>0.017452792268909247</v>
      </c>
      <c r="N15" s="217">
        <v>571.5960000000001</v>
      </c>
      <c r="O15" s="218"/>
      <c r="P15" s="218">
        <f t="shared" si="5"/>
        <v>571.5960000000001</v>
      </c>
      <c r="Q15" s="221">
        <f t="shared" si="6"/>
        <v>-22.745260638632903</v>
      </c>
    </row>
    <row r="16" spans="1:17" s="15" customFormat="1" ht="17.25" customHeight="1">
      <c r="A16" s="216" t="s">
        <v>175</v>
      </c>
      <c r="B16" s="217">
        <v>0</v>
      </c>
      <c r="C16" s="218">
        <v>103.59199999999998</v>
      </c>
      <c r="D16" s="218">
        <f t="shared" si="0"/>
        <v>103.59199999999998</v>
      </c>
      <c r="E16" s="219">
        <f t="shared" si="1"/>
        <v>0.008014548612223256</v>
      </c>
      <c r="F16" s="217"/>
      <c r="G16" s="218">
        <v>112.98600000000002</v>
      </c>
      <c r="H16" s="218">
        <f t="shared" si="2"/>
        <v>112.98600000000002</v>
      </c>
      <c r="I16" s="220">
        <f t="shared" si="7"/>
        <v>-8.314304427097197</v>
      </c>
      <c r="J16" s="217"/>
      <c r="K16" s="218">
        <v>204.12699999999998</v>
      </c>
      <c r="L16" s="218">
        <f t="shared" si="3"/>
        <v>204.12699999999998</v>
      </c>
      <c r="M16" s="219">
        <f t="shared" si="4"/>
        <v>0.008067724509382423</v>
      </c>
      <c r="N16" s="217"/>
      <c r="O16" s="218">
        <v>216.25799999999995</v>
      </c>
      <c r="P16" s="218">
        <f t="shared" si="5"/>
        <v>216.25799999999995</v>
      </c>
      <c r="Q16" s="221">
        <f t="shared" si="6"/>
        <v>-5.609503463455678</v>
      </c>
    </row>
    <row r="17" spans="1:17" s="15" customFormat="1" ht="17.25" customHeight="1">
      <c r="A17" s="216" t="s">
        <v>165</v>
      </c>
      <c r="B17" s="217">
        <v>0</v>
      </c>
      <c r="C17" s="218">
        <v>100.48900000000002</v>
      </c>
      <c r="D17" s="218">
        <f t="shared" si="0"/>
        <v>100.48900000000002</v>
      </c>
      <c r="E17" s="219">
        <f t="shared" si="1"/>
        <v>0.007774480418311289</v>
      </c>
      <c r="F17" s="217"/>
      <c r="G17" s="218">
        <v>120.69700000000006</v>
      </c>
      <c r="H17" s="218">
        <f t="shared" si="2"/>
        <v>120.69700000000006</v>
      </c>
      <c r="I17" s="220">
        <f t="shared" si="7"/>
        <v>-16.74275251248998</v>
      </c>
      <c r="J17" s="217"/>
      <c r="K17" s="218">
        <v>254.11999999999995</v>
      </c>
      <c r="L17" s="218">
        <f t="shared" si="3"/>
        <v>254.11999999999995</v>
      </c>
      <c r="M17" s="219">
        <f t="shared" si="4"/>
        <v>0.010043601053874604</v>
      </c>
      <c r="N17" s="217"/>
      <c r="O17" s="218">
        <v>281.6810000000001</v>
      </c>
      <c r="P17" s="218">
        <f t="shared" si="5"/>
        <v>281.6810000000001</v>
      </c>
      <c r="Q17" s="221">
        <f t="shared" si="6"/>
        <v>-9.784472506132868</v>
      </c>
    </row>
    <row r="18" spans="1:17" s="15" customFormat="1" ht="17.25" customHeight="1">
      <c r="A18" s="216" t="s">
        <v>162</v>
      </c>
      <c r="B18" s="217">
        <v>71.74700000000001</v>
      </c>
      <c r="C18" s="218">
        <v>0</v>
      </c>
      <c r="D18" s="218">
        <f t="shared" si="0"/>
        <v>71.74700000000001</v>
      </c>
      <c r="E18" s="219">
        <f t="shared" si="1"/>
        <v>0.005550812990203704</v>
      </c>
      <c r="F18" s="217">
        <v>69.154</v>
      </c>
      <c r="G18" s="218"/>
      <c r="H18" s="218">
        <f t="shared" si="2"/>
        <v>69.154</v>
      </c>
      <c r="I18" s="220"/>
      <c r="J18" s="217">
        <v>142.78699999999995</v>
      </c>
      <c r="K18" s="218"/>
      <c r="L18" s="218">
        <f t="shared" si="3"/>
        <v>142.78699999999995</v>
      </c>
      <c r="M18" s="219">
        <f t="shared" si="4"/>
        <v>0.005643379756333987</v>
      </c>
      <c r="N18" s="217">
        <v>127.997</v>
      </c>
      <c r="O18" s="218"/>
      <c r="P18" s="218">
        <f t="shared" si="5"/>
        <v>127.997</v>
      </c>
      <c r="Q18" s="221"/>
    </row>
    <row r="19" spans="1:17" s="15" customFormat="1" ht="17.25" customHeight="1" thickBot="1">
      <c r="A19" s="222" t="s">
        <v>169</v>
      </c>
      <c r="B19" s="223">
        <v>159.01399999999998</v>
      </c>
      <c r="C19" s="224">
        <v>336.46400000000006</v>
      </c>
      <c r="D19" s="224">
        <f t="shared" si="0"/>
        <v>495.47800000000007</v>
      </c>
      <c r="E19" s="225">
        <f t="shared" si="1"/>
        <v>0.03833338981086527</v>
      </c>
      <c r="F19" s="223">
        <v>393.75</v>
      </c>
      <c r="G19" s="224">
        <v>330.378</v>
      </c>
      <c r="H19" s="224">
        <f t="shared" si="2"/>
        <v>724.1279999999999</v>
      </c>
      <c r="I19" s="226">
        <f>(D19/H19-1)*100</f>
        <v>-31.575909231517063</v>
      </c>
      <c r="J19" s="223">
        <v>455.22099999999995</v>
      </c>
      <c r="K19" s="224">
        <v>704.6360000000002</v>
      </c>
      <c r="L19" s="224">
        <f t="shared" si="3"/>
        <v>1159.8570000000002</v>
      </c>
      <c r="M19" s="225">
        <f t="shared" si="4"/>
        <v>0.04584110257966252</v>
      </c>
      <c r="N19" s="223">
        <v>766.9469999999999</v>
      </c>
      <c r="O19" s="224">
        <v>735.8460000000001</v>
      </c>
      <c r="P19" s="224">
        <f t="shared" si="5"/>
        <v>1502.7930000000001</v>
      </c>
      <c r="Q19" s="227">
        <f>(L19/P19-1)*100</f>
        <v>-22.819909328829713</v>
      </c>
    </row>
    <row r="20" s="14" customFormat="1" ht="6.75" customHeight="1" thickTop="1">
      <c r="A20" s="22"/>
    </row>
    <row r="21" ht="14.25">
      <c r="A21" s="12" t="s">
        <v>144</v>
      </c>
    </row>
  </sheetData>
  <sheetProtection/>
  <mergeCells count="15">
    <mergeCell ref="N1:O1"/>
    <mergeCell ref="P1:Q1"/>
    <mergeCell ref="B5:I5"/>
    <mergeCell ref="J5:Q5"/>
    <mergeCell ref="A3:Q3"/>
    <mergeCell ref="A4:Q4"/>
    <mergeCell ref="B6:D6"/>
    <mergeCell ref="F6:H6"/>
    <mergeCell ref="A5:A7"/>
    <mergeCell ref="E6:E7"/>
    <mergeCell ref="I6:I7"/>
    <mergeCell ref="Q6:Q7"/>
    <mergeCell ref="M6:M7"/>
    <mergeCell ref="N6:P6"/>
    <mergeCell ref="J6:L6"/>
  </mergeCells>
  <conditionalFormatting sqref="Q3 I3 Q20:Q65536 I20:I65536">
    <cfRule type="cellIs" priority="8" dxfId="103" operator="lessThan" stopIfTrue="1">
      <formula>0</formula>
    </cfRule>
  </conditionalFormatting>
  <conditionalFormatting sqref="Q8:Q19 I8:I19">
    <cfRule type="cellIs" priority="9" dxfId="103" operator="lessThan" stopIfTrue="1">
      <formula>0</formula>
    </cfRule>
    <cfRule type="cellIs" priority="10" dxfId="105" operator="greaterThanOrEqual" stopIfTrue="1">
      <formula>0</formula>
    </cfRule>
  </conditionalFormatting>
  <conditionalFormatting sqref="I5 Q5">
    <cfRule type="cellIs" priority="1" dxfId="103" operator="lessThan" stopIfTrue="1">
      <formula>0</formula>
    </cfRule>
  </conditionalFormatting>
  <hyperlinks>
    <hyperlink ref="P1" location="INDICE!A1" display="I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45"/>
  <sheetViews>
    <sheetView showGridLines="0" zoomScale="80" zoomScaleNormal="80" zoomScalePageLayoutView="0" workbookViewId="0" topLeftCell="A1">
      <selection activeCell="A9" sqref="A9:IV9"/>
    </sheetView>
  </sheetViews>
  <sheetFormatPr defaultColWidth="8.00390625" defaultRowHeight="15"/>
  <cols>
    <col min="1" max="1" width="29.8515625" style="23" customWidth="1"/>
    <col min="2" max="2" width="10.57421875" style="23" bestFit="1" customWidth="1"/>
    <col min="3" max="3" width="12.421875" style="23" bestFit="1" customWidth="1"/>
    <col min="4" max="4" width="9.57421875" style="23" bestFit="1" customWidth="1"/>
    <col min="5" max="5" width="11.7109375" style="23" bestFit="1" customWidth="1"/>
    <col min="6" max="6" width="11.7109375" style="23" customWidth="1"/>
    <col min="7" max="7" width="10.7109375" style="23" customWidth="1"/>
    <col min="8" max="8" width="10.421875" style="23" bestFit="1" customWidth="1"/>
    <col min="9" max="9" width="11.7109375" style="23" bestFit="1" customWidth="1"/>
    <col min="10" max="10" width="9.57421875" style="23" bestFit="1" customWidth="1"/>
    <col min="11" max="11" width="11.7109375" style="23" bestFit="1" customWidth="1"/>
    <col min="12" max="12" width="10.8515625" style="23" customWidth="1"/>
    <col min="13" max="13" width="9.421875" style="23" customWidth="1"/>
    <col min="14" max="14" width="11.140625" style="23" customWidth="1"/>
    <col min="15" max="15" width="12.421875" style="23" bestFit="1" customWidth="1"/>
    <col min="16" max="16" width="9.421875" style="23" customWidth="1"/>
    <col min="17" max="17" width="10.57421875" style="23" bestFit="1" customWidth="1"/>
    <col min="18" max="18" width="12.7109375" style="23" bestFit="1" customWidth="1"/>
    <col min="19" max="19" width="10.140625" style="23" customWidth="1"/>
    <col min="20" max="21" width="11.140625" style="23" bestFit="1" customWidth="1"/>
    <col min="22" max="23" width="10.28125" style="23" customWidth="1"/>
    <col min="24" max="24" width="12.7109375" style="23" customWidth="1"/>
    <col min="25" max="25" width="9.8515625" style="23" bestFit="1" customWidth="1"/>
    <col min="26" max="16384" width="8.00390625" style="23" customWidth="1"/>
  </cols>
  <sheetData>
    <row r="1" spans="24:25" ht="16.5">
      <c r="X1" s="600" t="s">
        <v>26</v>
      </c>
      <c r="Y1" s="600"/>
    </row>
    <row r="2" ht="5.25" customHeight="1" thickBot="1"/>
    <row r="3" spans="1:25" ht="24.75" customHeight="1" thickTop="1">
      <c r="A3" s="632" t="s">
        <v>41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4"/>
    </row>
    <row r="4" spans="1:25" ht="21" customHeight="1" thickBot="1">
      <c r="A4" s="644" t="s">
        <v>40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  <c r="Q4" s="645"/>
      <c r="R4" s="645"/>
      <c r="S4" s="645"/>
      <c r="T4" s="645"/>
      <c r="U4" s="645"/>
      <c r="V4" s="645"/>
      <c r="W4" s="645"/>
      <c r="X4" s="645"/>
      <c r="Y4" s="646"/>
    </row>
    <row r="5" spans="1:25" s="31" customFormat="1" ht="19.5" customHeight="1" thickBot="1" thickTop="1">
      <c r="A5" s="635" t="s">
        <v>39</v>
      </c>
      <c r="B5" s="623" t="s">
        <v>33</v>
      </c>
      <c r="C5" s="624"/>
      <c r="D5" s="624"/>
      <c r="E5" s="624"/>
      <c r="F5" s="624"/>
      <c r="G5" s="624"/>
      <c r="H5" s="624"/>
      <c r="I5" s="624"/>
      <c r="J5" s="625"/>
      <c r="K5" s="625"/>
      <c r="L5" s="625"/>
      <c r="M5" s="626"/>
      <c r="N5" s="627" t="s">
        <v>32</v>
      </c>
      <c r="O5" s="624"/>
      <c r="P5" s="624"/>
      <c r="Q5" s="624"/>
      <c r="R5" s="624"/>
      <c r="S5" s="624"/>
      <c r="T5" s="624"/>
      <c r="U5" s="624"/>
      <c r="V5" s="624"/>
      <c r="W5" s="624"/>
      <c r="X5" s="624"/>
      <c r="Y5" s="626"/>
    </row>
    <row r="6" spans="1:25" s="30" customFormat="1" ht="26.25" customHeight="1" thickBot="1">
      <c r="A6" s="636"/>
      <c r="B6" s="630" t="s">
        <v>154</v>
      </c>
      <c r="C6" s="619"/>
      <c r="D6" s="619"/>
      <c r="E6" s="619"/>
      <c r="F6" s="631"/>
      <c r="G6" s="620" t="s">
        <v>31</v>
      </c>
      <c r="H6" s="630" t="s">
        <v>155</v>
      </c>
      <c r="I6" s="619"/>
      <c r="J6" s="619"/>
      <c r="K6" s="619"/>
      <c r="L6" s="631"/>
      <c r="M6" s="620" t="s">
        <v>30</v>
      </c>
      <c r="N6" s="618" t="s">
        <v>156</v>
      </c>
      <c r="O6" s="619"/>
      <c r="P6" s="619"/>
      <c r="Q6" s="619"/>
      <c r="R6" s="619"/>
      <c r="S6" s="620" t="s">
        <v>31</v>
      </c>
      <c r="T6" s="618" t="s">
        <v>157</v>
      </c>
      <c r="U6" s="619"/>
      <c r="V6" s="619"/>
      <c r="W6" s="619"/>
      <c r="X6" s="619"/>
      <c r="Y6" s="620" t="s">
        <v>30</v>
      </c>
    </row>
    <row r="7" spans="1:25" s="25" customFormat="1" ht="26.25" customHeight="1">
      <c r="A7" s="637"/>
      <c r="B7" s="641" t="s">
        <v>20</v>
      </c>
      <c r="C7" s="642"/>
      <c r="D7" s="639" t="s">
        <v>19</v>
      </c>
      <c r="E7" s="640"/>
      <c r="F7" s="628" t="s">
        <v>15</v>
      </c>
      <c r="G7" s="621"/>
      <c r="H7" s="641" t="s">
        <v>20</v>
      </c>
      <c r="I7" s="642"/>
      <c r="J7" s="639" t="s">
        <v>19</v>
      </c>
      <c r="K7" s="640"/>
      <c r="L7" s="628" t="s">
        <v>15</v>
      </c>
      <c r="M7" s="621"/>
      <c r="N7" s="642" t="s">
        <v>20</v>
      </c>
      <c r="O7" s="642"/>
      <c r="P7" s="647" t="s">
        <v>19</v>
      </c>
      <c r="Q7" s="642"/>
      <c r="R7" s="628" t="s">
        <v>15</v>
      </c>
      <c r="S7" s="621"/>
      <c r="T7" s="648" t="s">
        <v>20</v>
      </c>
      <c r="U7" s="640"/>
      <c r="V7" s="639" t="s">
        <v>19</v>
      </c>
      <c r="W7" s="643"/>
      <c r="X7" s="628" t="s">
        <v>15</v>
      </c>
      <c r="Y7" s="621"/>
    </row>
    <row r="8" spans="1:25" s="25" customFormat="1" ht="31.5" thickBot="1">
      <c r="A8" s="638"/>
      <c r="B8" s="28" t="s">
        <v>17</v>
      </c>
      <c r="C8" s="26" t="s">
        <v>16</v>
      </c>
      <c r="D8" s="27" t="s">
        <v>17</v>
      </c>
      <c r="E8" s="26" t="s">
        <v>16</v>
      </c>
      <c r="F8" s="629"/>
      <c r="G8" s="622"/>
      <c r="H8" s="28" t="s">
        <v>17</v>
      </c>
      <c r="I8" s="26" t="s">
        <v>16</v>
      </c>
      <c r="J8" s="27" t="s">
        <v>17</v>
      </c>
      <c r="K8" s="26" t="s">
        <v>16</v>
      </c>
      <c r="L8" s="629"/>
      <c r="M8" s="622"/>
      <c r="N8" s="29" t="s">
        <v>17</v>
      </c>
      <c r="O8" s="26" t="s">
        <v>16</v>
      </c>
      <c r="P8" s="27" t="s">
        <v>17</v>
      </c>
      <c r="Q8" s="26" t="s">
        <v>16</v>
      </c>
      <c r="R8" s="629"/>
      <c r="S8" s="622"/>
      <c r="T8" s="28" t="s">
        <v>17</v>
      </c>
      <c r="U8" s="26" t="s">
        <v>16</v>
      </c>
      <c r="V8" s="27" t="s">
        <v>17</v>
      </c>
      <c r="W8" s="26" t="s">
        <v>16</v>
      </c>
      <c r="X8" s="629"/>
      <c r="Y8" s="622"/>
    </row>
    <row r="9" spans="1:25" s="518" customFormat="1" ht="18" customHeight="1" thickBot="1" thickTop="1">
      <c r="A9" s="508" t="s">
        <v>22</v>
      </c>
      <c r="B9" s="509">
        <f>SUM(B10:B43)</f>
        <v>518777</v>
      </c>
      <c r="C9" s="510">
        <f>SUM(C10:C43)</f>
        <v>521048</v>
      </c>
      <c r="D9" s="511">
        <f>SUM(D10:D43)</f>
        <v>1709</v>
      </c>
      <c r="E9" s="510">
        <f>SUM(E10:E43)</f>
        <v>1528</v>
      </c>
      <c r="F9" s="512">
        <f aca="true" t="shared" si="0" ref="F9:F15">SUM(B9:E9)</f>
        <v>1043062</v>
      </c>
      <c r="G9" s="513">
        <f aca="true" t="shared" si="1" ref="G9:G43">F9/$F$9</f>
        <v>1</v>
      </c>
      <c r="H9" s="514">
        <f>SUM(H10:H43)</f>
        <v>476070</v>
      </c>
      <c r="I9" s="510">
        <f>SUM(I10:I43)</f>
        <v>461097</v>
      </c>
      <c r="J9" s="511">
        <f>SUM(J10:J43)</f>
        <v>8368</v>
      </c>
      <c r="K9" s="510">
        <f>SUM(K10:K43)</f>
        <v>8469</v>
      </c>
      <c r="L9" s="512">
        <f aca="true" t="shared" si="2" ref="L9:L15">SUM(H9:K9)</f>
        <v>954004</v>
      </c>
      <c r="M9" s="515">
        <f aca="true" t="shared" si="3" ref="M9:M15">IF(ISERROR(F9/L9-1),"         /0",(F9/L9-1))</f>
        <v>0.09335180984566094</v>
      </c>
      <c r="N9" s="516">
        <f>SUM(N10:N43)</f>
        <v>1174807</v>
      </c>
      <c r="O9" s="510">
        <f>SUM(O10:O43)</f>
        <v>1175098</v>
      </c>
      <c r="P9" s="511">
        <f>SUM(P10:P43)</f>
        <v>8202</v>
      </c>
      <c r="Q9" s="510">
        <f>SUM(Q10:Q43)</f>
        <v>8437</v>
      </c>
      <c r="R9" s="512">
        <f aca="true" t="shared" si="4" ref="R9:R15">SUM(N9:Q9)</f>
        <v>2366544</v>
      </c>
      <c r="S9" s="513">
        <f aca="true" t="shared" si="5" ref="S9:S43">R9/$R$9</f>
        <v>1</v>
      </c>
      <c r="T9" s="514">
        <f>SUM(T10:T43)</f>
        <v>1058610</v>
      </c>
      <c r="U9" s="510">
        <f>SUM(U10:U43)</f>
        <v>1038799</v>
      </c>
      <c r="V9" s="511">
        <f>SUM(V10:V43)</f>
        <v>17905</v>
      </c>
      <c r="W9" s="510">
        <f>SUM(W10:W43)</f>
        <v>17817</v>
      </c>
      <c r="X9" s="512">
        <f aca="true" t="shared" si="6" ref="X9:X15">SUM(T9:W9)</f>
        <v>2133131</v>
      </c>
      <c r="Y9" s="517">
        <f>IF(ISERROR(R9/X9-1),"         /0",(R9/X9-1))</f>
        <v>0.10942272181127177</v>
      </c>
    </row>
    <row r="10" spans="1:25" ht="19.5" customHeight="1" thickTop="1">
      <c r="A10" s="306" t="s">
        <v>158</v>
      </c>
      <c r="B10" s="307">
        <v>145541</v>
      </c>
      <c r="C10" s="308">
        <v>159430</v>
      </c>
      <c r="D10" s="309">
        <v>602</v>
      </c>
      <c r="E10" s="308">
        <v>433</v>
      </c>
      <c r="F10" s="310">
        <f t="shared" si="0"/>
        <v>306006</v>
      </c>
      <c r="G10" s="311">
        <f t="shared" si="1"/>
        <v>0.2933727812920037</v>
      </c>
      <c r="H10" s="312">
        <v>130194</v>
      </c>
      <c r="I10" s="308">
        <v>132391</v>
      </c>
      <c r="J10" s="309">
        <v>4604</v>
      </c>
      <c r="K10" s="308">
        <v>4709</v>
      </c>
      <c r="L10" s="310">
        <f t="shared" si="2"/>
        <v>271898</v>
      </c>
      <c r="M10" s="313">
        <f t="shared" si="3"/>
        <v>0.12544410036116482</v>
      </c>
      <c r="N10" s="307">
        <v>342341</v>
      </c>
      <c r="O10" s="308">
        <v>365168</v>
      </c>
      <c r="P10" s="309">
        <v>2240</v>
      </c>
      <c r="Q10" s="308">
        <v>2708</v>
      </c>
      <c r="R10" s="310">
        <f t="shared" si="4"/>
        <v>712457</v>
      </c>
      <c r="S10" s="311">
        <f t="shared" si="5"/>
        <v>0.30105377292794894</v>
      </c>
      <c r="T10" s="312">
        <v>301331</v>
      </c>
      <c r="U10" s="308">
        <v>310894</v>
      </c>
      <c r="V10" s="309">
        <v>5433</v>
      </c>
      <c r="W10" s="308">
        <v>6050</v>
      </c>
      <c r="X10" s="310">
        <f t="shared" si="6"/>
        <v>623708</v>
      </c>
      <c r="Y10" s="314">
        <f aca="true" t="shared" si="7" ref="Y10:Y15">IF(ISERROR(R10/X10-1),"         /0",IF(R10/X10&gt;5,"  *  ",(R10/X10-1)))</f>
        <v>0.14229254715347572</v>
      </c>
    </row>
    <row r="11" spans="1:25" ht="19.5" customHeight="1">
      <c r="A11" s="315" t="s">
        <v>163</v>
      </c>
      <c r="B11" s="316">
        <v>72887</v>
      </c>
      <c r="C11" s="317">
        <v>71176</v>
      </c>
      <c r="D11" s="318">
        <v>0</v>
      </c>
      <c r="E11" s="317">
        <v>0</v>
      </c>
      <c r="F11" s="319">
        <f t="shared" si="0"/>
        <v>144063</v>
      </c>
      <c r="G11" s="320">
        <f t="shared" si="1"/>
        <v>0.1381154715635312</v>
      </c>
      <c r="H11" s="321">
        <v>71534</v>
      </c>
      <c r="I11" s="317">
        <v>67853</v>
      </c>
      <c r="J11" s="318">
        <v>90</v>
      </c>
      <c r="K11" s="317">
        <v>121</v>
      </c>
      <c r="L11" s="319">
        <f t="shared" si="2"/>
        <v>139598</v>
      </c>
      <c r="M11" s="322">
        <f t="shared" si="3"/>
        <v>0.03198469892118805</v>
      </c>
      <c r="N11" s="316">
        <v>174785</v>
      </c>
      <c r="O11" s="317">
        <v>166174</v>
      </c>
      <c r="P11" s="318"/>
      <c r="Q11" s="317"/>
      <c r="R11" s="319">
        <f t="shared" si="4"/>
        <v>340959</v>
      </c>
      <c r="S11" s="320">
        <f t="shared" si="5"/>
        <v>0.14407465062977912</v>
      </c>
      <c r="T11" s="321">
        <v>157826</v>
      </c>
      <c r="U11" s="317">
        <v>146516</v>
      </c>
      <c r="V11" s="318">
        <v>180</v>
      </c>
      <c r="W11" s="317">
        <v>121</v>
      </c>
      <c r="X11" s="319">
        <f t="shared" si="6"/>
        <v>304643</v>
      </c>
      <c r="Y11" s="323">
        <f t="shared" si="7"/>
        <v>0.11920838489641983</v>
      </c>
    </row>
    <row r="12" spans="1:25" ht="19.5" customHeight="1">
      <c r="A12" s="315" t="s">
        <v>176</v>
      </c>
      <c r="B12" s="316">
        <v>39580</v>
      </c>
      <c r="C12" s="317">
        <v>39530</v>
      </c>
      <c r="D12" s="318">
        <v>0</v>
      </c>
      <c r="E12" s="317">
        <v>0</v>
      </c>
      <c r="F12" s="319">
        <f t="shared" si="0"/>
        <v>79110</v>
      </c>
      <c r="G12" s="320">
        <f>F12/$F$9</f>
        <v>0.07584400543783591</v>
      </c>
      <c r="H12" s="321">
        <v>29574</v>
      </c>
      <c r="I12" s="317">
        <v>29215</v>
      </c>
      <c r="J12" s="318">
        <v>109</v>
      </c>
      <c r="K12" s="317">
        <v>0</v>
      </c>
      <c r="L12" s="319">
        <f t="shared" si="2"/>
        <v>58898</v>
      </c>
      <c r="M12" s="322">
        <f t="shared" si="3"/>
        <v>0.34316954735305094</v>
      </c>
      <c r="N12" s="316">
        <v>80281</v>
      </c>
      <c r="O12" s="317">
        <v>82526</v>
      </c>
      <c r="P12" s="318"/>
      <c r="Q12" s="317"/>
      <c r="R12" s="319">
        <f t="shared" si="4"/>
        <v>162807</v>
      </c>
      <c r="S12" s="320">
        <f>R12/$R$9</f>
        <v>0.06879525586678295</v>
      </c>
      <c r="T12" s="321">
        <v>60710</v>
      </c>
      <c r="U12" s="317">
        <v>61412</v>
      </c>
      <c r="V12" s="318">
        <v>109</v>
      </c>
      <c r="W12" s="317">
        <v>0</v>
      </c>
      <c r="X12" s="319">
        <f t="shared" si="6"/>
        <v>122231</v>
      </c>
      <c r="Y12" s="323">
        <f t="shared" si="7"/>
        <v>0.3319616136659276</v>
      </c>
    </row>
    <row r="13" spans="1:25" ht="19.5" customHeight="1">
      <c r="A13" s="315" t="s">
        <v>177</v>
      </c>
      <c r="B13" s="316">
        <v>28944</v>
      </c>
      <c r="C13" s="317">
        <v>28923</v>
      </c>
      <c r="D13" s="318">
        <v>0</v>
      </c>
      <c r="E13" s="317">
        <v>0</v>
      </c>
      <c r="F13" s="319">
        <f t="shared" si="0"/>
        <v>57867</v>
      </c>
      <c r="G13" s="320">
        <f>F13/$F$9</f>
        <v>0.05547800610126723</v>
      </c>
      <c r="H13" s="321">
        <v>26984</v>
      </c>
      <c r="I13" s="317">
        <v>27722</v>
      </c>
      <c r="J13" s="318"/>
      <c r="K13" s="317"/>
      <c r="L13" s="319">
        <f t="shared" si="2"/>
        <v>54706</v>
      </c>
      <c r="M13" s="322">
        <f t="shared" si="3"/>
        <v>0.05778159616861034</v>
      </c>
      <c r="N13" s="316">
        <v>64024</v>
      </c>
      <c r="O13" s="317">
        <v>62154</v>
      </c>
      <c r="P13" s="318"/>
      <c r="Q13" s="317"/>
      <c r="R13" s="319">
        <f t="shared" si="4"/>
        <v>126178</v>
      </c>
      <c r="S13" s="320">
        <f>R13/$R$9</f>
        <v>0.0533174113813223</v>
      </c>
      <c r="T13" s="321">
        <v>58541</v>
      </c>
      <c r="U13" s="317">
        <v>58824</v>
      </c>
      <c r="V13" s="318"/>
      <c r="W13" s="317"/>
      <c r="X13" s="319">
        <f t="shared" si="6"/>
        <v>117365</v>
      </c>
      <c r="Y13" s="323">
        <f t="shared" si="7"/>
        <v>0.07509052954458317</v>
      </c>
    </row>
    <row r="14" spans="1:25" ht="19.5" customHeight="1">
      <c r="A14" s="315" t="s">
        <v>178</v>
      </c>
      <c r="B14" s="316">
        <v>18065</v>
      </c>
      <c r="C14" s="317">
        <v>18679</v>
      </c>
      <c r="D14" s="318">
        <v>0</v>
      </c>
      <c r="E14" s="317">
        <v>0</v>
      </c>
      <c r="F14" s="319">
        <f t="shared" si="0"/>
        <v>36744</v>
      </c>
      <c r="G14" s="320">
        <f>F14/$F$9</f>
        <v>0.03522705265842299</v>
      </c>
      <c r="H14" s="321">
        <v>11157</v>
      </c>
      <c r="I14" s="317">
        <v>10937</v>
      </c>
      <c r="J14" s="318"/>
      <c r="K14" s="317"/>
      <c r="L14" s="319">
        <f t="shared" si="2"/>
        <v>22094</v>
      </c>
      <c r="M14" s="322">
        <f t="shared" si="3"/>
        <v>0.6630759482212365</v>
      </c>
      <c r="N14" s="316">
        <v>43310</v>
      </c>
      <c r="O14" s="317">
        <v>42381</v>
      </c>
      <c r="P14" s="318"/>
      <c r="Q14" s="317"/>
      <c r="R14" s="319">
        <f t="shared" si="4"/>
        <v>85691</v>
      </c>
      <c r="S14" s="320">
        <f>R14/$R$9</f>
        <v>0.03620934155460452</v>
      </c>
      <c r="T14" s="321">
        <v>25490</v>
      </c>
      <c r="U14" s="317">
        <v>25147</v>
      </c>
      <c r="V14" s="318"/>
      <c r="W14" s="317"/>
      <c r="X14" s="319">
        <f t="shared" si="6"/>
        <v>50637</v>
      </c>
      <c r="Y14" s="323">
        <f t="shared" si="7"/>
        <v>0.6922605999565534</v>
      </c>
    </row>
    <row r="15" spans="1:25" ht="19.5" customHeight="1">
      <c r="A15" s="315" t="s">
        <v>179</v>
      </c>
      <c r="B15" s="316">
        <v>18418</v>
      </c>
      <c r="C15" s="317">
        <v>16587</v>
      </c>
      <c r="D15" s="318">
        <v>0</v>
      </c>
      <c r="E15" s="317">
        <v>0</v>
      </c>
      <c r="F15" s="319">
        <f t="shared" si="0"/>
        <v>35005</v>
      </c>
      <c r="G15" s="320">
        <f>F15/$F$9</f>
        <v>0.03355984591519967</v>
      </c>
      <c r="H15" s="321">
        <v>13168</v>
      </c>
      <c r="I15" s="317">
        <v>12053</v>
      </c>
      <c r="J15" s="318"/>
      <c r="K15" s="317"/>
      <c r="L15" s="319">
        <f t="shared" si="2"/>
        <v>25221</v>
      </c>
      <c r="M15" s="322">
        <f t="shared" si="3"/>
        <v>0.38793069267673763</v>
      </c>
      <c r="N15" s="316">
        <v>37203</v>
      </c>
      <c r="O15" s="317">
        <v>36056</v>
      </c>
      <c r="P15" s="318"/>
      <c r="Q15" s="317"/>
      <c r="R15" s="319">
        <f t="shared" si="4"/>
        <v>73259</v>
      </c>
      <c r="S15" s="320">
        <f>R15/$R$9</f>
        <v>0.03095611152803413</v>
      </c>
      <c r="T15" s="321">
        <v>27892</v>
      </c>
      <c r="U15" s="317">
        <v>26548</v>
      </c>
      <c r="V15" s="318"/>
      <c r="W15" s="317"/>
      <c r="X15" s="319">
        <f t="shared" si="6"/>
        <v>54440</v>
      </c>
      <c r="Y15" s="323">
        <f t="shared" si="7"/>
        <v>0.3456833210874357</v>
      </c>
    </row>
    <row r="16" spans="1:25" ht="19.5" customHeight="1">
      <c r="A16" s="315" t="s">
        <v>180</v>
      </c>
      <c r="B16" s="316">
        <v>14544</v>
      </c>
      <c r="C16" s="317">
        <v>14620</v>
      </c>
      <c r="D16" s="318">
        <v>0</v>
      </c>
      <c r="E16" s="317">
        <v>0</v>
      </c>
      <c r="F16" s="319">
        <f aca="true" t="shared" si="8" ref="F16:F22">SUM(B16:E16)</f>
        <v>29164</v>
      </c>
      <c r="G16" s="320">
        <f aca="true" t="shared" si="9" ref="G16:G22">F16/$F$9</f>
        <v>0.027959987038162642</v>
      </c>
      <c r="H16" s="321">
        <v>16283</v>
      </c>
      <c r="I16" s="317">
        <v>15875</v>
      </c>
      <c r="J16" s="318"/>
      <c r="K16" s="317"/>
      <c r="L16" s="319">
        <f aca="true" t="shared" si="10" ref="L16:L22">SUM(H16:K16)</f>
        <v>32158</v>
      </c>
      <c r="M16" s="322">
        <f aca="true" t="shared" si="11" ref="M16:M22">IF(ISERROR(F16/L16-1),"         /0",(F16/L16-1))</f>
        <v>-0.09310280490080225</v>
      </c>
      <c r="N16" s="316">
        <v>36672</v>
      </c>
      <c r="O16" s="317">
        <v>36170</v>
      </c>
      <c r="P16" s="318"/>
      <c r="Q16" s="317"/>
      <c r="R16" s="319">
        <f aca="true" t="shared" si="12" ref="R16:R22">SUM(N16:Q16)</f>
        <v>72842</v>
      </c>
      <c r="S16" s="320">
        <f aca="true" t="shared" si="13" ref="S16:S22">R16/$R$9</f>
        <v>0.03077990521198845</v>
      </c>
      <c r="T16" s="321">
        <v>36424</v>
      </c>
      <c r="U16" s="317">
        <v>35460</v>
      </c>
      <c r="V16" s="318"/>
      <c r="W16" s="317"/>
      <c r="X16" s="319">
        <f aca="true" t="shared" si="14" ref="X16:X22">SUM(T16:W16)</f>
        <v>71884</v>
      </c>
      <c r="Y16" s="323">
        <f aca="true" t="shared" si="15" ref="Y16:Y22">IF(ISERROR(R16/X16-1),"         /0",IF(R16/X16&gt;5,"  *  ",(R16/X16-1)))</f>
        <v>0.013327026876634562</v>
      </c>
    </row>
    <row r="17" spans="1:25" ht="19.5" customHeight="1">
      <c r="A17" s="315" t="s">
        <v>181</v>
      </c>
      <c r="B17" s="316">
        <v>14080</v>
      </c>
      <c r="C17" s="317">
        <v>13204</v>
      </c>
      <c r="D17" s="318">
        <v>124</v>
      </c>
      <c r="E17" s="317">
        <v>113</v>
      </c>
      <c r="F17" s="319">
        <f t="shared" si="8"/>
        <v>27521</v>
      </c>
      <c r="G17" s="320">
        <f t="shared" si="9"/>
        <v>0.026384817009918873</v>
      </c>
      <c r="H17" s="321">
        <v>13232</v>
      </c>
      <c r="I17" s="317">
        <v>12049</v>
      </c>
      <c r="J17" s="318"/>
      <c r="K17" s="317"/>
      <c r="L17" s="319">
        <f t="shared" si="10"/>
        <v>25281</v>
      </c>
      <c r="M17" s="322">
        <f t="shared" si="11"/>
        <v>0.08860409002808423</v>
      </c>
      <c r="N17" s="316">
        <v>27588</v>
      </c>
      <c r="O17" s="317">
        <v>27599</v>
      </c>
      <c r="P17" s="318">
        <v>124</v>
      </c>
      <c r="Q17" s="317">
        <v>113</v>
      </c>
      <c r="R17" s="319">
        <f t="shared" si="12"/>
        <v>55424</v>
      </c>
      <c r="S17" s="320">
        <f t="shared" si="13"/>
        <v>0.023419805420900688</v>
      </c>
      <c r="T17" s="321">
        <v>26850</v>
      </c>
      <c r="U17" s="317">
        <v>26681</v>
      </c>
      <c r="V17" s="318"/>
      <c r="W17" s="317"/>
      <c r="X17" s="319">
        <f t="shared" si="14"/>
        <v>53531</v>
      </c>
      <c r="Y17" s="323">
        <f t="shared" si="15"/>
        <v>0.03536268704115364</v>
      </c>
    </row>
    <row r="18" spans="1:25" ht="19.5" customHeight="1">
      <c r="A18" s="315" t="s">
        <v>182</v>
      </c>
      <c r="B18" s="316">
        <v>13645</v>
      </c>
      <c r="C18" s="317">
        <v>13014</v>
      </c>
      <c r="D18" s="318">
        <v>0</v>
      </c>
      <c r="E18" s="317">
        <v>0</v>
      </c>
      <c r="F18" s="319">
        <f t="shared" si="8"/>
        <v>26659</v>
      </c>
      <c r="G18" s="320">
        <f t="shared" si="9"/>
        <v>0.02555840400666499</v>
      </c>
      <c r="H18" s="321">
        <v>11361</v>
      </c>
      <c r="I18" s="317">
        <v>11845</v>
      </c>
      <c r="J18" s="318"/>
      <c r="K18" s="317"/>
      <c r="L18" s="319">
        <f t="shared" si="10"/>
        <v>23206</v>
      </c>
      <c r="M18" s="322">
        <f t="shared" si="11"/>
        <v>0.14879772472636388</v>
      </c>
      <c r="N18" s="316">
        <v>31161</v>
      </c>
      <c r="O18" s="317">
        <v>30093</v>
      </c>
      <c r="P18" s="318"/>
      <c r="Q18" s="317"/>
      <c r="R18" s="319">
        <f t="shared" si="12"/>
        <v>61254</v>
      </c>
      <c r="S18" s="320">
        <f t="shared" si="13"/>
        <v>0.02588331338863761</v>
      </c>
      <c r="T18" s="321">
        <v>26652</v>
      </c>
      <c r="U18" s="317">
        <v>26452</v>
      </c>
      <c r="V18" s="318"/>
      <c r="W18" s="317"/>
      <c r="X18" s="319">
        <f t="shared" si="14"/>
        <v>53104</v>
      </c>
      <c r="Y18" s="323">
        <f t="shared" si="15"/>
        <v>0.15347243145525757</v>
      </c>
    </row>
    <row r="19" spans="1:25" ht="19.5" customHeight="1">
      <c r="A19" s="315" t="s">
        <v>183</v>
      </c>
      <c r="B19" s="316">
        <v>12982</v>
      </c>
      <c r="C19" s="317">
        <v>12150</v>
      </c>
      <c r="D19" s="318">
        <v>0</v>
      </c>
      <c r="E19" s="317">
        <v>0</v>
      </c>
      <c r="F19" s="319">
        <f t="shared" si="8"/>
        <v>25132</v>
      </c>
      <c r="G19" s="320">
        <f t="shared" si="9"/>
        <v>0.024094445009021515</v>
      </c>
      <c r="H19" s="321">
        <v>21278</v>
      </c>
      <c r="I19" s="317">
        <v>19766</v>
      </c>
      <c r="J19" s="318">
        <v>142</v>
      </c>
      <c r="K19" s="317">
        <v>0</v>
      </c>
      <c r="L19" s="319">
        <f t="shared" si="10"/>
        <v>41186</v>
      </c>
      <c r="M19" s="322">
        <f t="shared" si="11"/>
        <v>-0.38979264798718016</v>
      </c>
      <c r="N19" s="316">
        <v>27855</v>
      </c>
      <c r="O19" s="317">
        <v>27641</v>
      </c>
      <c r="P19" s="318">
        <v>0</v>
      </c>
      <c r="Q19" s="317">
        <v>0</v>
      </c>
      <c r="R19" s="319">
        <f t="shared" si="12"/>
        <v>55496</v>
      </c>
      <c r="S19" s="320">
        <f t="shared" si="13"/>
        <v>0.023450229533023684</v>
      </c>
      <c r="T19" s="321">
        <v>44945</v>
      </c>
      <c r="U19" s="317">
        <v>44099</v>
      </c>
      <c r="V19" s="318">
        <v>142</v>
      </c>
      <c r="W19" s="317">
        <v>0</v>
      </c>
      <c r="X19" s="319">
        <f t="shared" si="14"/>
        <v>89186</v>
      </c>
      <c r="Y19" s="323">
        <f t="shared" si="15"/>
        <v>-0.37774987105599533</v>
      </c>
    </row>
    <row r="20" spans="1:25" ht="19.5" customHeight="1">
      <c r="A20" s="315" t="s">
        <v>184</v>
      </c>
      <c r="B20" s="316">
        <v>12875</v>
      </c>
      <c r="C20" s="317">
        <v>10903</v>
      </c>
      <c r="D20" s="318">
        <v>0</v>
      </c>
      <c r="E20" s="317">
        <v>0</v>
      </c>
      <c r="F20" s="319">
        <f t="shared" si="8"/>
        <v>23778</v>
      </c>
      <c r="G20" s="320">
        <f t="shared" si="9"/>
        <v>0.022796343841497438</v>
      </c>
      <c r="H20" s="321">
        <v>11961</v>
      </c>
      <c r="I20" s="317">
        <v>10134</v>
      </c>
      <c r="J20" s="318"/>
      <c r="K20" s="317"/>
      <c r="L20" s="319">
        <f t="shared" si="10"/>
        <v>22095</v>
      </c>
      <c r="M20" s="322">
        <f t="shared" si="11"/>
        <v>0.07617107942973522</v>
      </c>
      <c r="N20" s="316">
        <v>26586</v>
      </c>
      <c r="O20" s="317">
        <v>24390</v>
      </c>
      <c r="P20" s="318"/>
      <c r="Q20" s="317"/>
      <c r="R20" s="319">
        <f t="shared" si="12"/>
        <v>50976</v>
      </c>
      <c r="S20" s="320">
        <f t="shared" si="13"/>
        <v>0.021540271383080137</v>
      </c>
      <c r="T20" s="321">
        <v>25423</v>
      </c>
      <c r="U20" s="317">
        <v>23232</v>
      </c>
      <c r="V20" s="318"/>
      <c r="W20" s="317"/>
      <c r="X20" s="319">
        <f t="shared" si="14"/>
        <v>48655</v>
      </c>
      <c r="Y20" s="323">
        <f t="shared" si="15"/>
        <v>0.04770321652450926</v>
      </c>
    </row>
    <row r="21" spans="1:25" ht="19.5" customHeight="1">
      <c r="A21" s="315" t="s">
        <v>185</v>
      </c>
      <c r="B21" s="316">
        <v>10111</v>
      </c>
      <c r="C21" s="317">
        <v>10589</v>
      </c>
      <c r="D21" s="318">
        <v>0</v>
      </c>
      <c r="E21" s="317">
        <v>0</v>
      </c>
      <c r="F21" s="319">
        <f t="shared" si="8"/>
        <v>20700</v>
      </c>
      <c r="G21" s="320">
        <f t="shared" si="9"/>
        <v>0.019845416667465598</v>
      </c>
      <c r="H21" s="321">
        <v>10241</v>
      </c>
      <c r="I21" s="317">
        <v>10156</v>
      </c>
      <c r="J21" s="318"/>
      <c r="K21" s="317"/>
      <c r="L21" s="319">
        <f t="shared" si="10"/>
        <v>20397</v>
      </c>
      <c r="M21" s="322">
        <f t="shared" si="11"/>
        <v>0.014855125753787224</v>
      </c>
      <c r="N21" s="316">
        <v>22196</v>
      </c>
      <c r="O21" s="317">
        <v>21895</v>
      </c>
      <c r="P21" s="318"/>
      <c r="Q21" s="317"/>
      <c r="R21" s="319">
        <f t="shared" si="12"/>
        <v>44091</v>
      </c>
      <c r="S21" s="320">
        <f t="shared" si="13"/>
        <v>0.018630965661318784</v>
      </c>
      <c r="T21" s="321">
        <v>21860</v>
      </c>
      <c r="U21" s="317">
        <v>20544</v>
      </c>
      <c r="V21" s="318"/>
      <c r="W21" s="317"/>
      <c r="X21" s="319">
        <f t="shared" si="14"/>
        <v>42404</v>
      </c>
      <c r="Y21" s="323">
        <f t="shared" si="15"/>
        <v>0.039783982643146976</v>
      </c>
    </row>
    <row r="22" spans="1:25" ht="19.5" customHeight="1">
      <c r="A22" s="315" t="s">
        <v>186</v>
      </c>
      <c r="B22" s="316">
        <v>10324</v>
      </c>
      <c r="C22" s="317">
        <v>9960</v>
      </c>
      <c r="D22" s="318">
        <v>0</v>
      </c>
      <c r="E22" s="317">
        <v>0</v>
      </c>
      <c r="F22" s="319">
        <f t="shared" si="8"/>
        <v>20284</v>
      </c>
      <c r="G22" s="320">
        <f t="shared" si="9"/>
        <v>0.01944659090255421</v>
      </c>
      <c r="H22" s="321">
        <v>7947</v>
      </c>
      <c r="I22" s="317">
        <v>7782</v>
      </c>
      <c r="J22" s="318"/>
      <c r="K22" s="317"/>
      <c r="L22" s="319">
        <f t="shared" si="10"/>
        <v>15729</v>
      </c>
      <c r="M22" s="322">
        <f t="shared" si="11"/>
        <v>0.2895924725030199</v>
      </c>
      <c r="N22" s="316">
        <v>23022</v>
      </c>
      <c r="O22" s="317">
        <v>22417</v>
      </c>
      <c r="P22" s="318">
        <v>1576</v>
      </c>
      <c r="Q22" s="317">
        <v>1503</v>
      </c>
      <c r="R22" s="319">
        <f t="shared" si="12"/>
        <v>48518</v>
      </c>
      <c r="S22" s="320">
        <f t="shared" si="13"/>
        <v>0.02050162599977013</v>
      </c>
      <c r="T22" s="321">
        <v>19689</v>
      </c>
      <c r="U22" s="317">
        <v>19351</v>
      </c>
      <c r="V22" s="318">
        <v>1597</v>
      </c>
      <c r="W22" s="317">
        <v>1551</v>
      </c>
      <c r="X22" s="319">
        <f t="shared" si="14"/>
        <v>42188</v>
      </c>
      <c r="Y22" s="323">
        <f t="shared" si="15"/>
        <v>0.1500426661609937</v>
      </c>
    </row>
    <row r="23" spans="1:25" ht="19.5" customHeight="1">
      <c r="A23" s="315" t="s">
        <v>187</v>
      </c>
      <c r="B23" s="316">
        <v>8929</v>
      </c>
      <c r="C23" s="317">
        <v>9605</v>
      </c>
      <c r="D23" s="318">
        <v>0</v>
      </c>
      <c r="E23" s="317">
        <v>0</v>
      </c>
      <c r="F23" s="319">
        <f aca="true" t="shared" si="16" ref="F23:F43">SUM(B23:E23)</f>
        <v>18534</v>
      </c>
      <c r="G23" s="320">
        <f t="shared" si="1"/>
        <v>0.017768838285739486</v>
      </c>
      <c r="H23" s="321">
        <v>9376</v>
      </c>
      <c r="I23" s="317">
        <v>9442</v>
      </c>
      <c r="J23" s="318"/>
      <c r="K23" s="317"/>
      <c r="L23" s="319">
        <f aca="true" t="shared" si="17" ref="L23:L43">SUM(H23:K23)</f>
        <v>18818</v>
      </c>
      <c r="M23" s="322">
        <f aca="true" t="shared" si="18" ref="M23:M33">IF(ISERROR(F23/L23-1),"         /0",(F23/L23-1))</f>
        <v>-0.015091933255393819</v>
      </c>
      <c r="N23" s="316">
        <v>20882</v>
      </c>
      <c r="O23" s="317">
        <v>21859</v>
      </c>
      <c r="P23" s="318"/>
      <c r="Q23" s="317"/>
      <c r="R23" s="319">
        <f aca="true" t="shared" si="19" ref="R23:R43">SUM(N23:Q23)</f>
        <v>42741</v>
      </c>
      <c r="S23" s="320">
        <f t="shared" si="5"/>
        <v>0.018060513559012635</v>
      </c>
      <c r="T23" s="321">
        <v>21373</v>
      </c>
      <c r="U23" s="317">
        <v>21574</v>
      </c>
      <c r="V23" s="318"/>
      <c r="W23" s="317"/>
      <c r="X23" s="319">
        <f aca="true" t="shared" si="20" ref="X23:X43">SUM(T23:W23)</f>
        <v>42947</v>
      </c>
      <c r="Y23" s="323">
        <f aca="true" t="shared" si="21" ref="Y23:Y43">IF(ISERROR(R23/X23-1),"         /0",IF(R23/X23&gt;5,"  *  ",(R23/X23-1)))</f>
        <v>-0.004796609774838756</v>
      </c>
    </row>
    <row r="24" spans="1:25" ht="19.5" customHeight="1">
      <c r="A24" s="315" t="s">
        <v>160</v>
      </c>
      <c r="B24" s="316">
        <v>9623</v>
      </c>
      <c r="C24" s="317">
        <v>8027</v>
      </c>
      <c r="D24" s="318">
        <v>0</v>
      </c>
      <c r="E24" s="317">
        <v>0</v>
      </c>
      <c r="F24" s="319">
        <f t="shared" si="16"/>
        <v>17650</v>
      </c>
      <c r="G24" s="320">
        <f>F24/$F$9</f>
        <v>0.016921333535302792</v>
      </c>
      <c r="H24" s="321">
        <v>7210</v>
      </c>
      <c r="I24" s="317">
        <v>5635</v>
      </c>
      <c r="J24" s="318"/>
      <c r="K24" s="317"/>
      <c r="L24" s="319">
        <f t="shared" si="17"/>
        <v>12845</v>
      </c>
      <c r="M24" s="322">
        <f t="shared" si="18"/>
        <v>0.37407551576488896</v>
      </c>
      <c r="N24" s="316">
        <v>21714</v>
      </c>
      <c r="O24" s="317">
        <v>19366</v>
      </c>
      <c r="P24" s="318"/>
      <c r="Q24" s="317"/>
      <c r="R24" s="319">
        <f t="shared" si="19"/>
        <v>41080</v>
      </c>
      <c r="S24" s="320">
        <f>R24/$R$9</f>
        <v>0.017358646194619666</v>
      </c>
      <c r="T24" s="321">
        <v>18374</v>
      </c>
      <c r="U24" s="317">
        <v>15249</v>
      </c>
      <c r="V24" s="318"/>
      <c r="W24" s="317"/>
      <c r="X24" s="319">
        <f t="shared" si="20"/>
        <v>33623</v>
      </c>
      <c r="Y24" s="323">
        <f t="shared" si="21"/>
        <v>0.22178270826517554</v>
      </c>
    </row>
    <row r="25" spans="1:25" ht="19.5" customHeight="1">
      <c r="A25" s="315" t="s">
        <v>188</v>
      </c>
      <c r="B25" s="316">
        <v>7954</v>
      </c>
      <c r="C25" s="317">
        <v>7779</v>
      </c>
      <c r="D25" s="318">
        <v>0</v>
      </c>
      <c r="E25" s="317">
        <v>0</v>
      </c>
      <c r="F25" s="319">
        <f t="shared" si="16"/>
        <v>15733</v>
      </c>
      <c r="G25" s="320">
        <f>F25/$F$9</f>
        <v>0.01508347538305489</v>
      </c>
      <c r="H25" s="321">
        <v>8328</v>
      </c>
      <c r="I25" s="317">
        <v>7677</v>
      </c>
      <c r="J25" s="318"/>
      <c r="K25" s="317"/>
      <c r="L25" s="319">
        <f t="shared" si="17"/>
        <v>16005</v>
      </c>
      <c r="M25" s="322">
        <f t="shared" si="18"/>
        <v>-0.016994689159637644</v>
      </c>
      <c r="N25" s="316">
        <v>18048</v>
      </c>
      <c r="O25" s="317">
        <v>16353</v>
      </c>
      <c r="P25" s="318"/>
      <c r="Q25" s="317"/>
      <c r="R25" s="319">
        <f t="shared" si="19"/>
        <v>34401</v>
      </c>
      <c r="S25" s="320">
        <f>R25/$R$9</f>
        <v>0.0145363872380991</v>
      </c>
      <c r="T25" s="321">
        <v>18826</v>
      </c>
      <c r="U25" s="317">
        <v>16973</v>
      </c>
      <c r="V25" s="318"/>
      <c r="W25" s="317"/>
      <c r="X25" s="319">
        <f t="shared" si="20"/>
        <v>35799</v>
      </c>
      <c r="Y25" s="323">
        <f t="shared" si="21"/>
        <v>-0.03905137015000415</v>
      </c>
    </row>
    <row r="26" spans="1:25" ht="19.5" customHeight="1">
      <c r="A26" s="315" t="s">
        <v>189</v>
      </c>
      <c r="B26" s="316">
        <v>6829</v>
      </c>
      <c r="C26" s="317">
        <v>7415</v>
      </c>
      <c r="D26" s="318">
        <v>0</v>
      </c>
      <c r="E26" s="317">
        <v>0</v>
      </c>
      <c r="F26" s="319">
        <f t="shared" si="16"/>
        <v>14244</v>
      </c>
      <c r="G26" s="320">
        <f>F26/$F$9</f>
        <v>0.01365594758509082</v>
      </c>
      <c r="H26" s="321">
        <v>3900</v>
      </c>
      <c r="I26" s="317">
        <v>4211</v>
      </c>
      <c r="J26" s="318">
        <v>2556</v>
      </c>
      <c r="K26" s="317">
        <v>2704</v>
      </c>
      <c r="L26" s="319">
        <f t="shared" si="17"/>
        <v>13371</v>
      </c>
      <c r="M26" s="322">
        <f t="shared" si="18"/>
        <v>0.06529055418442908</v>
      </c>
      <c r="N26" s="316">
        <v>19079</v>
      </c>
      <c r="O26" s="317">
        <v>18291</v>
      </c>
      <c r="P26" s="318"/>
      <c r="Q26" s="317"/>
      <c r="R26" s="319">
        <f t="shared" si="19"/>
        <v>37370</v>
      </c>
      <c r="S26" s="320">
        <f>R26/$R$9</f>
        <v>0.015790959306059806</v>
      </c>
      <c r="T26" s="321">
        <v>9789</v>
      </c>
      <c r="U26" s="317">
        <v>10435</v>
      </c>
      <c r="V26" s="318">
        <v>7705</v>
      </c>
      <c r="W26" s="317">
        <v>7517</v>
      </c>
      <c r="X26" s="319">
        <f t="shared" si="20"/>
        <v>35446</v>
      </c>
      <c r="Y26" s="323">
        <f t="shared" si="21"/>
        <v>0.05427974947807934</v>
      </c>
    </row>
    <row r="27" spans="1:25" ht="19.5" customHeight="1">
      <c r="A27" s="315" t="s">
        <v>190</v>
      </c>
      <c r="B27" s="316">
        <v>6836</v>
      </c>
      <c r="C27" s="317">
        <v>7073</v>
      </c>
      <c r="D27" s="318">
        <v>0</v>
      </c>
      <c r="E27" s="317">
        <v>0</v>
      </c>
      <c r="F27" s="319">
        <f t="shared" si="16"/>
        <v>13909</v>
      </c>
      <c r="G27" s="320">
        <f>F27/$F$9</f>
        <v>0.013334777798443428</v>
      </c>
      <c r="H27" s="321">
        <v>8312</v>
      </c>
      <c r="I27" s="317">
        <v>7678</v>
      </c>
      <c r="J27" s="318"/>
      <c r="K27" s="317"/>
      <c r="L27" s="319">
        <f t="shared" si="17"/>
        <v>15990</v>
      </c>
      <c r="M27" s="322">
        <f t="shared" si="18"/>
        <v>-0.1301438398999375</v>
      </c>
      <c r="N27" s="316">
        <v>15057</v>
      </c>
      <c r="O27" s="317">
        <v>14672</v>
      </c>
      <c r="P27" s="318">
        <v>33</v>
      </c>
      <c r="Q27" s="317"/>
      <c r="R27" s="319">
        <f t="shared" si="19"/>
        <v>29762</v>
      </c>
      <c r="S27" s="320">
        <f>R27/$R$9</f>
        <v>0.01257614479173005</v>
      </c>
      <c r="T27" s="321">
        <v>17359</v>
      </c>
      <c r="U27" s="317">
        <v>15530</v>
      </c>
      <c r="V27" s="318"/>
      <c r="W27" s="317"/>
      <c r="X27" s="319">
        <f t="shared" si="20"/>
        <v>32889</v>
      </c>
      <c r="Y27" s="323">
        <f t="shared" si="21"/>
        <v>-0.09507738149533274</v>
      </c>
    </row>
    <row r="28" spans="1:25" ht="19.5" customHeight="1">
      <c r="A28" s="315" t="s">
        <v>191</v>
      </c>
      <c r="B28" s="316">
        <v>7479</v>
      </c>
      <c r="C28" s="317">
        <v>6089</v>
      </c>
      <c r="D28" s="318">
        <v>0</v>
      </c>
      <c r="E28" s="317">
        <v>0</v>
      </c>
      <c r="F28" s="319">
        <f t="shared" si="16"/>
        <v>13568</v>
      </c>
      <c r="G28" s="320">
        <f>F28/$F$9</f>
        <v>0.013007855717109816</v>
      </c>
      <c r="H28" s="321">
        <v>4994</v>
      </c>
      <c r="I28" s="317">
        <v>5496</v>
      </c>
      <c r="J28" s="318"/>
      <c r="K28" s="317"/>
      <c r="L28" s="319">
        <f t="shared" si="17"/>
        <v>10490</v>
      </c>
      <c r="M28" s="322">
        <f t="shared" si="18"/>
        <v>0.2934223069590085</v>
      </c>
      <c r="N28" s="316">
        <v>15510</v>
      </c>
      <c r="O28" s="317">
        <v>13842</v>
      </c>
      <c r="P28" s="318"/>
      <c r="Q28" s="317"/>
      <c r="R28" s="319">
        <f t="shared" si="19"/>
        <v>29352</v>
      </c>
      <c r="S28" s="320">
        <f>R28/$R$9</f>
        <v>0.012402896375474108</v>
      </c>
      <c r="T28" s="321">
        <v>11421</v>
      </c>
      <c r="U28" s="317">
        <v>13396</v>
      </c>
      <c r="V28" s="318"/>
      <c r="W28" s="317"/>
      <c r="X28" s="319">
        <f t="shared" si="20"/>
        <v>24817</v>
      </c>
      <c r="Y28" s="323">
        <f t="shared" si="21"/>
        <v>0.18273763952129585</v>
      </c>
    </row>
    <row r="29" spans="1:25" ht="19.5" customHeight="1">
      <c r="A29" s="315" t="s">
        <v>192</v>
      </c>
      <c r="B29" s="316">
        <v>7356</v>
      </c>
      <c r="C29" s="317">
        <v>6054</v>
      </c>
      <c r="D29" s="318">
        <v>0</v>
      </c>
      <c r="E29" s="317">
        <v>0</v>
      </c>
      <c r="F29" s="319">
        <f t="shared" si="16"/>
        <v>13410</v>
      </c>
      <c r="G29" s="320">
        <f t="shared" si="1"/>
        <v>0.012856378623705974</v>
      </c>
      <c r="H29" s="321">
        <v>7005</v>
      </c>
      <c r="I29" s="317">
        <v>5436</v>
      </c>
      <c r="J29" s="318"/>
      <c r="K29" s="317"/>
      <c r="L29" s="319">
        <f t="shared" si="17"/>
        <v>12441</v>
      </c>
      <c r="M29" s="322">
        <f t="shared" si="18"/>
        <v>0.07788762961176765</v>
      </c>
      <c r="N29" s="316">
        <v>15586</v>
      </c>
      <c r="O29" s="317">
        <v>13878</v>
      </c>
      <c r="P29" s="318"/>
      <c r="Q29" s="317"/>
      <c r="R29" s="319">
        <f t="shared" si="19"/>
        <v>29464</v>
      </c>
      <c r="S29" s="320">
        <f t="shared" si="5"/>
        <v>0.012450222772109878</v>
      </c>
      <c r="T29" s="321">
        <v>14838</v>
      </c>
      <c r="U29" s="317">
        <v>12951</v>
      </c>
      <c r="V29" s="318"/>
      <c r="W29" s="317"/>
      <c r="X29" s="319">
        <f t="shared" si="20"/>
        <v>27789</v>
      </c>
      <c r="Y29" s="323">
        <f t="shared" si="21"/>
        <v>0.06027564863795032</v>
      </c>
    </row>
    <row r="30" spans="1:25" ht="19.5" customHeight="1">
      <c r="A30" s="315" t="s">
        <v>159</v>
      </c>
      <c r="B30" s="316">
        <v>6545</v>
      </c>
      <c r="C30" s="317">
        <v>6503</v>
      </c>
      <c r="D30" s="318">
        <v>202</v>
      </c>
      <c r="E30" s="317">
        <v>146</v>
      </c>
      <c r="F30" s="319">
        <f t="shared" si="16"/>
        <v>13396</v>
      </c>
      <c r="G30" s="320">
        <f t="shared" si="1"/>
        <v>0.012842956602771455</v>
      </c>
      <c r="H30" s="321">
        <v>7922</v>
      </c>
      <c r="I30" s="317">
        <v>8128</v>
      </c>
      <c r="J30" s="318"/>
      <c r="K30" s="317"/>
      <c r="L30" s="319">
        <f t="shared" si="17"/>
        <v>16050</v>
      </c>
      <c r="M30" s="322">
        <f t="shared" si="18"/>
        <v>-0.16535825545171334</v>
      </c>
      <c r="N30" s="316">
        <v>14724</v>
      </c>
      <c r="O30" s="317">
        <v>14359</v>
      </c>
      <c r="P30" s="318">
        <v>202</v>
      </c>
      <c r="Q30" s="317">
        <v>146</v>
      </c>
      <c r="R30" s="319">
        <f t="shared" si="19"/>
        <v>29431</v>
      </c>
      <c r="S30" s="320">
        <f t="shared" si="5"/>
        <v>0.01243627838738684</v>
      </c>
      <c r="T30" s="321">
        <v>19037</v>
      </c>
      <c r="U30" s="317">
        <v>18528</v>
      </c>
      <c r="V30" s="318"/>
      <c r="W30" s="317"/>
      <c r="X30" s="319">
        <f t="shared" si="20"/>
        <v>37565</v>
      </c>
      <c r="Y30" s="323">
        <f t="shared" si="21"/>
        <v>-0.21653134566750964</v>
      </c>
    </row>
    <row r="31" spans="1:25" ht="19.5" customHeight="1">
      <c r="A31" s="315" t="s">
        <v>193</v>
      </c>
      <c r="B31" s="316">
        <v>5801</v>
      </c>
      <c r="C31" s="317">
        <v>6059</v>
      </c>
      <c r="D31" s="318">
        <v>0</v>
      </c>
      <c r="E31" s="317">
        <v>0</v>
      </c>
      <c r="F31" s="319">
        <f t="shared" si="16"/>
        <v>11860</v>
      </c>
      <c r="G31" s="320">
        <f t="shared" si="1"/>
        <v>0.011370369163098646</v>
      </c>
      <c r="H31" s="321">
        <v>7283</v>
      </c>
      <c r="I31" s="317">
        <v>7068</v>
      </c>
      <c r="J31" s="318"/>
      <c r="K31" s="317"/>
      <c r="L31" s="319">
        <f t="shared" si="17"/>
        <v>14351</v>
      </c>
      <c r="M31" s="322">
        <f t="shared" si="18"/>
        <v>-0.17357675423315444</v>
      </c>
      <c r="N31" s="316">
        <v>13570</v>
      </c>
      <c r="O31" s="317">
        <v>12992</v>
      </c>
      <c r="P31" s="318"/>
      <c r="Q31" s="317"/>
      <c r="R31" s="319">
        <f t="shared" si="19"/>
        <v>26562</v>
      </c>
      <c r="S31" s="320">
        <f t="shared" si="5"/>
        <v>0.01122396203070807</v>
      </c>
      <c r="T31" s="321">
        <v>15561</v>
      </c>
      <c r="U31" s="317">
        <v>14648</v>
      </c>
      <c r="V31" s="318"/>
      <c r="W31" s="317"/>
      <c r="X31" s="319">
        <f t="shared" si="20"/>
        <v>30209</v>
      </c>
      <c r="Y31" s="323">
        <f t="shared" si="21"/>
        <v>-0.12072561157271011</v>
      </c>
    </row>
    <row r="32" spans="1:25" ht="19.5" customHeight="1">
      <c r="A32" s="315" t="s">
        <v>194</v>
      </c>
      <c r="B32" s="316">
        <v>6013</v>
      </c>
      <c r="C32" s="317">
        <v>5798</v>
      </c>
      <c r="D32" s="318">
        <v>0</v>
      </c>
      <c r="E32" s="317">
        <v>0</v>
      </c>
      <c r="F32" s="319">
        <f t="shared" si="16"/>
        <v>11811</v>
      </c>
      <c r="G32" s="320">
        <f t="shared" si="1"/>
        <v>0.011323392089827834</v>
      </c>
      <c r="H32" s="321">
        <v>4379</v>
      </c>
      <c r="I32" s="317">
        <v>4044</v>
      </c>
      <c r="J32" s="318"/>
      <c r="K32" s="317"/>
      <c r="L32" s="319">
        <f t="shared" si="17"/>
        <v>8423</v>
      </c>
      <c r="M32" s="322">
        <f t="shared" si="18"/>
        <v>0.4022319838537338</v>
      </c>
      <c r="N32" s="316">
        <v>13367</v>
      </c>
      <c r="O32" s="317">
        <v>13447</v>
      </c>
      <c r="P32" s="318"/>
      <c r="Q32" s="317"/>
      <c r="R32" s="319">
        <f t="shared" si="19"/>
        <v>26814</v>
      </c>
      <c r="S32" s="320">
        <f t="shared" si="5"/>
        <v>0.011330446423138551</v>
      </c>
      <c r="T32" s="321">
        <v>9921</v>
      </c>
      <c r="U32" s="317">
        <v>9512</v>
      </c>
      <c r="V32" s="318"/>
      <c r="W32" s="317"/>
      <c r="X32" s="319">
        <f t="shared" si="20"/>
        <v>19433</v>
      </c>
      <c r="Y32" s="323">
        <f t="shared" si="21"/>
        <v>0.3798178356404054</v>
      </c>
    </row>
    <row r="33" spans="1:25" ht="19.5" customHeight="1">
      <c r="A33" s="315" t="s">
        <v>195</v>
      </c>
      <c r="B33" s="316">
        <v>5647</v>
      </c>
      <c r="C33" s="317">
        <v>6033</v>
      </c>
      <c r="D33" s="318">
        <v>0</v>
      </c>
      <c r="E33" s="317">
        <v>0</v>
      </c>
      <c r="F33" s="319">
        <f t="shared" si="16"/>
        <v>11680</v>
      </c>
      <c r="G33" s="320">
        <f t="shared" si="1"/>
        <v>0.011197800322511988</v>
      </c>
      <c r="H33" s="321">
        <v>4546</v>
      </c>
      <c r="I33" s="317">
        <v>4958</v>
      </c>
      <c r="J33" s="318"/>
      <c r="K33" s="317"/>
      <c r="L33" s="319">
        <f t="shared" si="17"/>
        <v>9504</v>
      </c>
      <c r="M33" s="322">
        <f t="shared" si="18"/>
        <v>0.22895622895622902</v>
      </c>
      <c r="N33" s="316">
        <v>11452</v>
      </c>
      <c r="O33" s="317">
        <v>11720</v>
      </c>
      <c r="P33" s="318"/>
      <c r="Q33" s="317"/>
      <c r="R33" s="319">
        <f t="shared" si="19"/>
        <v>23172</v>
      </c>
      <c r="S33" s="320">
        <f t="shared" si="5"/>
        <v>0.00979149341825041</v>
      </c>
      <c r="T33" s="321">
        <v>9262</v>
      </c>
      <c r="U33" s="317">
        <v>10793</v>
      </c>
      <c r="V33" s="318"/>
      <c r="W33" s="317"/>
      <c r="X33" s="319">
        <f t="shared" si="20"/>
        <v>20055</v>
      </c>
      <c r="Y33" s="323">
        <f t="shared" si="21"/>
        <v>0.15542258788332086</v>
      </c>
    </row>
    <row r="34" spans="1:25" ht="19.5" customHeight="1">
      <c r="A34" s="315" t="s">
        <v>196</v>
      </c>
      <c r="B34" s="316">
        <v>5701</v>
      </c>
      <c r="C34" s="317">
        <v>5361</v>
      </c>
      <c r="D34" s="318">
        <v>0</v>
      </c>
      <c r="E34" s="317">
        <v>0</v>
      </c>
      <c r="F34" s="319">
        <f t="shared" si="16"/>
        <v>11062</v>
      </c>
      <c r="G34" s="320">
        <f t="shared" si="1"/>
        <v>0.010605313969831132</v>
      </c>
      <c r="H34" s="321">
        <v>1337</v>
      </c>
      <c r="I34" s="317">
        <v>1177</v>
      </c>
      <c r="J34" s="318">
        <v>0</v>
      </c>
      <c r="K34" s="317">
        <v>0</v>
      </c>
      <c r="L34" s="319">
        <f t="shared" si="17"/>
        <v>2514</v>
      </c>
      <c r="M34" s="322" t="s">
        <v>43</v>
      </c>
      <c r="N34" s="316">
        <v>12298</v>
      </c>
      <c r="O34" s="317">
        <v>12340</v>
      </c>
      <c r="P34" s="318"/>
      <c r="Q34" s="317"/>
      <c r="R34" s="319">
        <f t="shared" si="19"/>
        <v>24638</v>
      </c>
      <c r="S34" s="320">
        <f t="shared" si="5"/>
        <v>0.010410962145643606</v>
      </c>
      <c r="T34" s="321">
        <v>2747</v>
      </c>
      <c r="U34" s="317">
        <v>2497</v>
      </c>
      <c r="V34" s="318">
        <v>0</v>
      </c>
      <c r="W34" s="317">
        <v>0</v>
      </c>
      <c r="X34" s="319">
        <f t="shared" si="20"/>
        <v>5244</v>
      </c>
      <c r="Y34" s="323">
        <f t="shared" si="21"/>
        <v>3.698321891685736</v>
      </c>
    </row>
    <row r="35" spans="1:25" ht="19.5" customHeight="1">
      <c r="A35" s="315" t="s">
        <v>197</v>
      </c>
      <c r="B35" s="316">
        <v>5574</v>
      </c>
      <c r="C35" s="317">
        <v>5248</v>
      </c>
      <c r="D35" s="318">
        <v>0</v>
      </c>
      <c r="E35" s="317">
        <v>0</v>
      </c>
      <c r="F35" s="319">
        <f t="shared" si="16"/>
        <v>10822</v>
      </c>
      <c r="G35" s="320">
        <f t="shared" si="1"/>
        <v>0.010375222182382255</v>
      </c>
      <c r="H35" s="321">
        <v>13838</v>
      </c>
      <c r="I35" s="317">
        <v>10700</v>
      </c>
      <c r="J35" s="318"/>
      <c r="K35" s="317"/>
      <c r="L35" s="319">
        <f t="shared" si="17"/>
        <v>24538</v>
      </c>
      <c r="M35" s="322">
        <f aca="true" t="shared" si="22" ref="M35:M43">IF(ISERROR(F35/L35-1),"         /0",(F35/L35-1))</f>
        <v>-0.5589697611867308</v>
      </c>
      <c r="N35" s="316">
        <v>11582</v>
      </c>
      <c r="O35" s="317">
        <v>11087</v>
      </c>
      <c r="P35" s="318">
        <v>0</v>
      </c>
      <c r="Q35" s="317"/>
      <c r="R35" s="319">
        <f t="shared" si="19"/>
        <v>22669</v>
      </c>
      <c r="S35" s="320">
        <f t="shared" si="5"/>
        <v>0.009578947190502268</v>
      </c>
      <c r="T35" s="321">
        <v>28018</v>
      </c>
      <c r="U35" s="317">
        <v>24463</v>
      </c>
      <c r="V35" s="318"/>
      <c r="W35" s="317"/>
      <c r="X35" s="319">
        <f t="shared" si="20"/>
        <v>52481</v>
      </c>
      <c r="Y35" s="323">
        <f t="shared" si="21"/>
        <v>-0.5680532002057888</v>
      </c>
    </row>
    <row r="36" spans="1:25" ht="19.5" customHeight="1">
      <c r="A36" s="315" t="s">
        <v>198</v>
      </c>
      <c r="B36" s="316">
        <v>5708</v>
      </c>
      <c r="C36" s="317">
        <v>5088</v>
      </c>
      <c r="D36" s="318">
        <v>0</v>
      </c>
      <c r="E36" s="317">
        <v>0</v>
      </c>
      <c r="F36" s="319">
        <f t="shared" si="16"/>
        <v>10796</v>
      </c>
      <c r="G36" s="320">
        <f t="shared" si="1"/>
        <v>0.010350295572075294</v>
      </c>
      <c r="H36" s="321">
        <v>3398</v>
      </c>
      <c r="I36" s="317">
        <v>3073</v>
      </c>
      <c r="J36" s="318"/>
      <c r="K36" s="317"/>
      <c r="L36" s="319">
        <f t="shared" si="17"/>
        <v>6471</v>
      </c>
      <c r="M36" s="322">
        <f t="shared" si="22"/>
        <v>0.6683665584917324</v>
      </c>
      <c r="N36" s="316">
        <v>12084</v>
      </c>
      <c r="O36" s="317">
        <v>11316</v>
      </c>
      <c r="P36" s="318"/>
      <c r="Q36" s="317"/>
      <c r="R36" s="319">
        <f t="shared" si="19"/>
        <v>23400</v>
      </c>
      <c r="S36" s="320">
        <f t="shared" si="5"/>
        <v>0.009887836439973227</v>
      </c>
      <c r="T36" s="321">
        <v>7088</v>
      </c>
      <c r="U36" s="317">
        <v>6590</v>
      </c>
      <c r="V36" s="318"/>
      <c r="W36" s="317"/>
      <c r="X36" s="319">
        <f t="shared" si="20"/>
        <v>13678</v>
      </c>
      <c r="Y36" s="323">
        <f t="shared" si="21"/>
        <v>0.7107764293025296</v>
      </c>
    </row>
    <row r="37" spans="1:25" ht="19.5" customHeight="1">
      <c r="A37" s="315" t="s">
        <v>199</v>
      </c>
      <c r="B37" s="316">
        <v>3696</v>
      </c>
      <c r="C37" s="317">
        <v>2907</v>
      </c>
      <c r="D37" s="318">
        <v>0</v>
      </c>
      <c r="E37" s="317">
        <v>0</v>
      </c>
      <c r="F37" s="319">
        <f t="shared" si="16"/>
        <v>6603</v>
      </c>
      <c r="G37" s="320">
        <f t="shared" si="1"/>
        <v>0.006330400302187214</v>
      </c>
      <c r="H37" s="321">
        <v>5061</v>
      </c>
      <c r="I37" s="317">
        <v>3719</v>
      </c>
      <c r="J37" s="318"/>
      <c r="K37" s="317"/>
      <c r="L37" s="319">
        <f t="shared" si="17"/>
        <v>8780</v>
      </c>
      <c r="M37" s="322">
        <f t="shared" si="22"/>
        <v>-0.24794988610478363</v>
      </c>
      <c r="N37" s="316">
        <v>6973</v>
      </c>
      <c r="O37" s="317">
        <v>6790</v>
      </c>
      <c r="P37" s="318"/>
      <c r="Q37" s="317"/>
      <c r="R37" s="319">
        <f t="shared" si="19"/>
        <v>13763</v>
      </c>
      <c r="S37" s="320">
        <f t="shared" si="5"/>
        <v>0.005815653543732971</v>
      </c>
      <c r="T37" s="321">
        <v>9927</v>
      </c>
      <c r="U37" s="317">
        <v>9043</v>
      </c>
      <c r="V37" s="318"/>
      <c r="W37" s="317"/>
      <c r="X37" s="319">
        <f t="shared" si="20"/>
        <v>18970</v>
      </c>
      <c r="Y37" s="323">
        <f t="shared" si="21"/>
        <v>-0.2744860305745914</v>
      </c>
    </row>
    <row r="38" spans="1:25" ht="19.5" customHeight="1">
      <c r="A38" s="315" t="s">
        <v>200</v>
      </c>
      <c r="B38" s="316">
        <v>2882</v>
      </c>
      <c r="C38" s="317">
        <v>3053</v>
      </c>
      <c r="D38" s="318">
        <v>0</v>
      </c>
      <c r="E38" s="317">
        <v>0</v>
      </c>
      <c r="F38" s="319">
        <f t="shared" si="16"/>
        <v>5935</v>
      </c>
      <c r="G38" s="320">
        <f t="shared" si="1"/>
        <v>0.005689978160454508</v>
      </c>
      <c r="H38" s="321">
        <v>968</v>
      </c>
      <c r="I38" s="317">
        <v>990</v>
      </c>
      <c r="J38" s="318"/>
      <c r="K38" s="317"/>
      <c r="L38" s="319">
        <f t="shared" si="17"/>
        <v>1958</v>
      </c>
      <c r="M38" s="322">
        <f t="shared" si="22"/>
        <v>2.0311542390194077</v>
      </c>
      <c r="N38" s="316">
        <v>5766</v>
      </c>
      <c r="O38" s="317">
        <v>6200</v>
      </c>
      <c r="P38" s="318"/>
      <c r="Q38" s="317"/>
      <c r="R38" s="319">
        <f t="shared" si="19"/>
        <v>11966</v>
      </c>
      <c r="S38" s="320">
        <f t="shared" si="5"/>
        <v>0.005056318411996565</v>
      </c>
      <c r="T38" s="321">
        <v>2819</v>
      </c>
      <c r="U38" s="317">
        <v>2787</v>
      </c>
      <c r="V38" s="318"/>
      <c r="W38" s="317"/>
      <c r="X38" s="319">
        <f t="shared" si="20"/>
        <v>5606</v>
      </c>
      <c r="Y38" s="323">
        <f t="shared" si="21"/>
        <v>1.1344987513378522</v>
      </c>
    </row>
    <row r="39" spans="1:25" ht="19.5" customHeight="1">
      <c r="A39" s="315" t="s">
        <v>201</v>
      </c>
      <c r="B39" s="316">
        <v>1729</v>
      </c>
      <c r="C39" s="317">
        <v>1752</v>
      </c>
      <c r="D39" s="318">
        <v>555</v>
      </c>
      <c r="E39" s="317">
        <v>542</v>
      </c>
      <c r="F39" s="319">
        <f t="shared" si="16"/>
        <v>4578</v>
      </c>
      <c r="G39" s="320">
        <f t="shared" si="1"/>
        <v>0.004389000845587319</v>
      </c>
      <c r="H39" s="321"/>
      <c r="I39" s="317"/>
      <c r="J39" s="318"/>
      <c r="K39" s="317"/>
      <c r="L39" s="319">
        <f t="shared" si="17"/>
        <v>0</v>
      </c>
      <c r="M39" s="322" t="str">
        <f t="shared" si="22"/>
        <v>         /0</v>
      </c>
      <c r="N39" s="316">
        <v>3609</v>
      </c>
      <c r="O39" s="317">
        <v>4086</v>
      </c>
      <c r="P39" s="318">
        <v>1113</v>
      </c>
      <c r="Q39" s="317">
        <v>1051</v>
      </c>
      <c r="R39" s="319">
        <f t="shared" si="19"/>
        <v>9859</v>
      </c>
      <c r="S39" s="320">
        <f t="shared" si="5"/>
        <v>0.004165990575286156</v>
      </c>
      <c r="T39" s="321"/>
      <c r="U39" s="317"/>
      <c r="V39" s="318"/>
      <c r="W39" s="317"/>
      <c r="X39" s="319">
        <f t="shared" si="20"/>
        <v>0</v>
      </c>
      <c r="Y39" s="323" t="str">
        <f t="shared" si="21"/>
        <v>         /0</v>
      </c>
    </row>
    <row r="40" spans="1:25" ht="19.5" customHeight="1">
      <c r="A40" s="315" t="s">
        <v>202</v>
      </c>
      <c r="B40" s="316">
        <v>1802</v>
      </c>
      <c r="C40" s="317">
        <v>1299</v>
      </c>
      <c r="D40" s="318">
        <v>0</v>
      </c>
      <c r="E40" s="317">
        <v>0</v>
      </c>
      <c r="F40" s="319">
        <f t="shared" si="16"/>
        <v>3101</v>
      </c>
      <c r="G40" s="320">
        <f t="shared" si="1"/>
        <v>0.0029729776369956913</v>
      </c>
      <c r="H40" s="321">
        <v>895</v>
      </c>
      <c r="I40" s="317">
        <v>1596</v>
      </c>
      <c r="J40" s="318">
        <v>0</v>
      </c>
      <c r="K40" s="317">
        <v>0</v>
      </c>
      <c r="L40" s="319">
        <f t="shared" si="17"/>
        <v>2491</v>
      </c>
      <c r="M40" s="322">
        <f t="shared" si="22"/>
        <v>0.2448815736651948</v>
      </c>
      <c r="N40" s="316">
        <v>3365</v>
      </c>
      <c r="O40" s="317">
        <v>3944</v>
      </c>
      <c r="P40" s="318"/>
      <c r="Q40" s="317"/>
      <c r="R40" s="319">
        <f t="shared" si="19"/>
        <v>7309</v>
      </c>
      <c r="S40" s="320">
        <f t="shared" si="5"/>
        <v>0.003088469937596766</v>
      </c>
      <c r="T40" s="321">
        <v>2239</v>
      </c>
      <c r="U40" s="317">
        <v>2802</v>
      </c>
      <c r="V40" s="318">
        <v>0</v>
      </c>
      <c r="W40" s="317">
        <v>0</v>
      </c>
      <c r="X40" s="319">
        <f t="shared" si="20"/>
        <v>5041</v>
      </c>
      <c r="Y40" s="323">
        <f t="shared" si="21"/>
        <v>0.44991073199761944</v>
      </c>
    </row>
    <row r="41" spans="1:25" ht="19.5" customHeight="1">
      <c r="A41" s="315" t="s">
        <v>203</v>
      </c>
      <c r="B41" s="316">
        <v>677</v>
      </c>
      <c r="C41" s="317">
        <v>756</v>
      </c>
      <c r="D41" s="318">
        <v>0</v>
      </c>
      <c r="E41" s="317">
        <v>0</v>
      </c>
      <c r="F41" s="319">
        <f t="shared" si="16"/>
        <v>1433</v>
      </c>
      <c r="G41" s="320">
        <f t="shared" si="1"/>
        <v>0.001373839714226</v>
      </c>
      <c r="H41" s="321">
        <v>2122</v>
      </c>
      <c r="I41" s="317">
        <v>1981</v>
      </c>
      <c r="J41" s="318">
        <v>87</v>
      </c>
      <c r="K41" s="317">
        <v>93</v>
      </c>
      <c r="L41" s="319">
        <f t="shared" si="17"/>
        <v>4283</v>
      </c>
      <c r="M41" s="322">
        <f t="shared" si="22"/>
        <v>-0.6654214335745973</v>
      </c>
      <c r="N41" s="316">
        <v>2468</v>
      </c>
      <c r="O41" s="317">
        <v>2439</v>
      </c>
      <c r="P41" s="318">
        <v>1472</v>
      </c>
      <c r="Q41" s="317">
        <v>1050</v>
      </c>
      <c r="R41" s="319">
        <f t="shared" si="19"/>
        <v>7429</v>
      </c>
      <c r="S41" s="320">
        <f t="shared" si="5"/>
        <v>0.0031391767911350898</v>
      </c>
      <c r="T41" s="321">
        <v>5816</v>
      </c>
      <c r="U41" s="317">
        <v>5080</v>
      </c>
      <c r="V41" s="318">
        <v>1397</v>
      </c>
      <c r="W41" s="317">
        <v>926</v>
      </c>
      <c r="X41" s="319">
        <f t="shared" si="20"/>
        <v>13219</v>
      </c>
      <c r="Y41" s="323">
        <f t="shared" si="21"/>
        <v>-0.4380059005976247</v>
      </c>
    </row>
    <row r="42" spans="1:25" ht="19.5" customHeight="1">
      <c r="A42" s="315" t="s">
        <v>204</v>
      </c>
      <c r="B42" s="316">
        <v>0</v>
      </c>
      <c r="C42" s="317">
        <v>384</v>
      </c>
      <c r="D42" s="318">
        <v>0</v>
      </c>
      <c r="E42" s="317">
        <v>0</v>
      </c>
      <c r="F42" s="319">
        <f t="shared" si="16"/>
        <v>384</v>
      </c>
      <c r="G42" s="320">
        <f t="shared" si="1"/>
        <v>0.00036814685991820237</v>
      </c>
      <c r="H42" s="321"/>
      <c r="I42" s="317"/>
      <c r="J42" s="318"/>
      <c r="K42" s="317"/>
      <c r="L42" s="319">
        <f t="shared" si="17"/>
        <v>0</v>
      </c>
      <c r="M42" s="322" t="str">
        <f t="shared" si="22"/>
        <v>         /0</v>
      </c>
      <c r="N42" s="316">
        <v>649</v>
      </c>
      <c r="O42" s="317">
        <v>1453</v>
      </c>
      <c r="P42" s="318"/>
      <c r="Q42" s="317"/>
      <c r="R42" s="319">
        <f t="shared" si="19"/>
        <v>2102</v>
      </c>
      <c r="S42" s="320">
        <f t="shared" si="5"/>
        <v>0.0008882150511463129</v>
      </c>
      <c r="T42" s="321"/>
      <c r="U42" s="317"/>
      <c r="V42" s="318"/>
      <c r="W42" s="317"/>
      <c r="X42" s="319">
        <f t="shared" si="20"/>
        <v>0</v>
      </c>
      <c r="Y42" s="323" t="str">
        <f t="shared" si="21"/>
        <v>         /0</v>
      </c>
    </row>
    <row r="43" spans="1:25" ht="19.5" customHeight="1" thickBot="1">
      <c r="A43" s="324" t="s">
        <v>169</v>
      </c>
      <c r="B43" s="325">
        <v>0</v>
      </c>
      <c r="C43" s="326">
        <v>0</v>
      </c>
      <c r="D43" s="327">
        <v>226</v>
      </c>
      <c r="E43" s="326">
        <v>294</v>
      </c>
      <c r="F43" s="328">
        <f t="shared" si="16"/>
        <v>520</v>
      </c>
      <c r="G43" s="329">
        <f t="shared" si="1"/>
        <v>0.0004985322061392324</v>
      </c>
      <c r="H43" s="330">
        <v>282</v>
      </c>
      <c r="I43" s="326">
        <v>310</v>
      </c>
      <c r="J43" s="327">
        <v>780</v>
      </c>
      <c r="K43" s="326">
        <v>842</v>
      </c>
      <c r="L43" s="328">
        <f t="shared" si="17"/>
        <v>2214</v>
      </c>
      <c r="M43" s="331">
        <f t="shared" si="22"/>
        <v>-0.7651309846431797</v>
      </c>
      <c r="N43" s="325">
        <v>0</v>
      </c>
      <c r="O43" s="326">
        <v>0</v>
      </c>
      <c r="P43" s="327">
        <v>1442</v>
      </c>
      <c r="Q43" s="326">
        <v>1866</v>
      </c>
      <c r="R43" s="328">
        <f t="shared" si="19"/>
        <v>3308</v>
      </c>
      <c r="S43" s="329">
        <f t="shared" si="5"/>
        <v>0.0013978189292064716</v>
      </c>
      <c r="T43" s="330">
        <v>562</v>
      </c>
      <c r="U43" s="326">
        <v>788</v>
      </c>
      <c r="V43" s="327">
        <v>1342</v>
      </c>
      <c r="W43" s="326">
        <v>1652</v>
      </c>
      <c r="X43" s="328">
        <f t="shared" si="20"/>
        <v>4344</v>
      </c>
      <c r="Y43" s="332">
        <f t="shared" si="21"/>
        <v>-0.23848987108655617</v>
      </c>
    </row>
    <row r="44" ht="6.75" customHeight="1" thickTop="1">
      <c r="A44" s="24"/>
    </row>
    <row r="45" ht="15">
      <c r="A45" s="24"/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4:Y65536 M44:M65536 Y3 M3 M5:M8 Y5:Y8">
    <cfRule type="cellIs" priority="3" dxfId="103" operator="lessThan" stopIfTrue="1">
      <formula>0</formula>
    </cfRule>
  </conditionalFormatting>
  <conditionalFormatting sqref="M9:M43 Y9:Y43">
    <cfRule type="cellIs" priority="4" dxfId="103" operator="lessThan" stopIfTrue="1">
      <formula>0</formula>
    </cfRule>
    <cfRule type="cellIs" priority="5" dxfId="105" operator="greaterThanOrEqual" stopIfTrue="1">
      <formula>0</formula>
    </cfRule>
  </conditionalFormatting>
  <conditionalFormatting sqref="G6:G8">
    <cfRule type="cellIs" priority="2" dxfId="103" operator="lessThan" stopIfTrue="1">
      <formula>0</formula>
    </cfRule>
  </conditionalFormatting>
  <conditionalFormatting sqref="S6:S8">
    <cfRule type="cellIs" priority="1" dxfId="103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41"/>
  <sheetViews>
    <sheetView showGridLines="0" zoomScale="80" zoomScaleNormal="80" zoomScalePageLayoutView="0" workbookViewId="0" topLeftCell="A1">
      <selection activeCell="A9" sqref="A9:IV9"/>
    </sheetView>
  </sheetViews>
  <sheetFormatPr defaultColWidth="8.00390625" defaultRowHeight="15"/>
  <cols>
    <col min="1" max="1" width="29.8515625" style="23" customWidth="1"/>
    <col min="2" max="2" width="9.140625" style="23" customWidth="1"/>
    <col min="3" max="3" width="10.7109375" style="23" customWidth="1"/>
    <col min="4" max="4" width="8.57421875" style="23" bestFit="1" customWidth="1"/>
    <col min="5" max="5" width="10.57421875" style="23" bestFit="1" customWidth="1"/>
    <col min="6" max="6" width="10.140625" style="23" customWidth="1"/>
    <col min="7" max="7" width="11.28125" style="23" bestFit="1" customWidth="1"/>
    <col min="8" max="8" width="10.00390625" style="23" customWidth="1"/>
    <col min="9" max="9" width="10.8515625" style="23" bestFit="1" customWidth="1"/>
    <col min="10" max="10" width="9.00390625" style="23" bestFit="1" customWidth="1"/>
    <col min="11" max="11" width="10.57421875" style="23" bestFit="1" customWidth="1"/>
    <col min="12" max="12" width="9.421875" style="23" customWidth="1"/>
    <col min="13" max="13" width="9.57421875" style="23" customWidth="1"/>
    <col min="14" max="14" width="10.7109375" style="23" customWidth="1"/>
    <col min="15" max="15" width="12.421875" style="23" bestFit="1" customWidth="1"/>
    <col min="16" max="16" width="9.421875" style="23" customWidth="1"/>
    <col min="17" max="17" width="10.57421875" style="23" bestFit="1" customWidth="1"/>
    <col min="18" max="18" width="10.421875" style="23" bestFit="1" customWidth="1"/>
    <col min="19" max="19" width="11.28125" style="23" bestFit="1" customWidth="1"/>
    <col min="20" max="20" width="10.421875" style="23" bestFit="1" customWidth="1"/>
    <col min="21" max="21" width="10.28125" style="23" customWidth="1"/>
    <col min="22" max="22" width="9.421875" style="23" customWidth="1"/>
    <col min="23" max="23" width="10.28125" style="23" customWidth="1"/>
    <col min="24" max="24" width="10.57421875" style="23" customWidth="1"/>
    <col min="25" max="25" width="9.8515625" style="23" bestFit="1" customWidth="1"/>
    <col min="26" max="16384" width="8.00390625" style="23" customWidth="1"/>
  </cols>
  <sheetData>
    <row r="1" spans="24:25" ht="16.5">
      <c r="X1" s="600" t="s">
        <v>26</v>
      </c>
      <c r="Y1" s="600"/>
    </row>
    <row r="2" ht="5.25" customHeight="1" thickBot="1"/>
    <row r="3" spans="1:25" ht="24.75" customHeight="1" thickTop="1">
      <c r="A3" s="632" t="s">
        <v>42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  <c r="N3" s="633"/>
      <c r="O3" s="633"/>
      <c r="P3" s="633"/>
      <c r="Q3" s="633"/>
      <c r="R3" s="633"/>
      <c r="S3" s="633"/>
      <c r="T3" s="633"/>
      <c r="U3" s="633"/>
      <c r="V3" s="633"/>
      <c r="W3" s="633"/>
      <c r="X3" s="633"/>
      <c r="Y3" s="634"/>
    </row>
    <row r="4" spans="1:25" ht="21" customHeight="1" thickBot="1">
      <c r="A4" s="649" t="s">
        <v>40</v>
      </c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0"/>
      <c r="U4" s="650"/>
      <c r="V4" s="650"/>
      <c r="W4" s="650"/>
      <c r="X4" s="650"/>
      <c r="Y4" s="651"/>
    </row>
    <row r="5" spans="1:25" s="31" customFormat="1" ht="19.5" customHeight="1" thickBot="1" thickTop="1">
      <c r="A5" s="635" t="s">
        <v>39</v>
      </c>
      <c r="B5" s="623" t="s">
        <v>33</v>
      </c>
      <c r="C5" s="624"/>
      <c r="D5" s="624"/>
      <c r="E5" s="624"/>
      <c r="F5" s="624"/>
      <c r="G5" s="624"/>
      <c r="H5" s="624"/>
      <c r="I5" s="624"/>
      <c r="J5" s="625"/>
      <c r="K5" s="625"/>
      <c r="L5" s="625"/>
      <c r="M5" s="626"/>
      <c r="N5" s="627" t="s">
        <v>32</v>
      </c>
      <c r="O5" s="624"/>
      <c r="P5" s="624"/>
      <c r="Q5" s="624"/>
      <c r="R5" s="624"/>
      <c r="S5" s="624"/>
      <c r="T5" s="624"/>
      <c r="U5" s="624"/>
      <c r="V5" s="624"/>
      <c r="W5" s="624"/>
      <c r="X5" s="624"/>
      <c r="Y5" s="626"/>
    </row>
    <row r="6" spans="1:25" s="30" customFormat="1" ht="26.25" customHeight="1" thickBot="1">
      <c r="A6" s="636"/>
      <c r="B6" s="630" t="s">
        <v>154</v>
      </c>
      <c r="C6" s="619"/>
      <c r="D6" s="619"/>
      <c r="E6" s="619"/>
      <c r="F6" s="631"/>
      <c r="G6" s="620" t="s">
        <v>31</v>
      </c>
      <c r="H6" s="630" t="s">
        <v>155</v>
      </c>
      <c r="I6" s="619"/>
      <c r="J6" s="619"/>
      <c r="K6" s="619"/>
      <c r="L6" s="631"/>
      <c r="M6" s="620" t="s">
        <v>30</v>
      </c>
      <c r="N6" s="618" t="s">
        <v>156</v>
      </c>
      <c r="O6" s="619"/>
      <c r="P6" s="619"/>
      <c r="Q6" s="619"/>
      <c r="R6" s="619"/>
      <c r="S6" s="620" t="s">
        <v>31</v>
      </c>
      <c r="T6" s="618" t="s">
        <v>157</v>
      </c>
      <c r="U6" s="619"/>
      <c r="V6" s="619"/>
      <c r="W6" s="619"/>
      <c r="X6" s="619"/>
      <c r="Y6" s="620" t="s">
        <v>30</v>
      </c>
    </row>
    <row r="7" spans="1:25" s="25" customFormat="1" ht="26.25" customHeight="1">
      <c r="A7" s="637"/>
      <c r="B7" s="641" t="s">
        <v>20</v>
      </c>
      <c r="C7" s="642"/>
      <c r="D7" s="639" t="s">
        <v>19</v>
      </c>
      <c r="E7" s="640"/>
      <c r="F7" s="628" t="s">
        <v>15</v>
      </c>
      <c r="G7" s="621"/>
      <c r="H7" s="641" t="s">
        <v>20</v>
      </c>
      <c r="I7" s="642"/>
      <c r="J7" s="639" t="s">
        <v>19</v>
      </c>
      <c r="K7" s="640"/>
      <c r="L7" s="628" t="s">
        <v>15</v>
      </c>
      <c r="M7" s="621"/>
      <c r="N7" s="642" t="s">
        <v>20</v>
      </c>
      <c r="O7" s="642"/>
      <c r="P7" s="647" t="s">
        <v>19</v>
      </c>
      <c r="Q7" s="642"/>
      <c r="R7" s="628" t="s">
        <v>15</v>
      </c>
      <c r="S7" s="621"/>
      <c r="T7" s="648" t="s">
        <v>20</v>
      </c>
      <c r="U7" s="640"/>
      <c r="V7" s="639" t="s">
        <v>19</v>
      </c>
      <c r="W7" s="643"/>
      <c r="X7" s="628" t="s">
        <v>15</v>
      </c>
      <c r="Y7" s="621"/>
    </row>
    <row r="8" spans="1:25" s="25" customFormat="1" ht="16.5" customHeight="1" thickBot="1">
      <c r="A8" s="638"/>
      <c r="B8" s="28" t="s">
        <v>28</v>
      </c>
      <c r="C8" s="26" t="s">
        <v>27</v>
      </c>
      <c r="D8" s="27" t="s">
        <v>28</v>
      </c>
      <c r="E8" s="26" t="s">
        <v>27</v>
      </c>
      <c r="F8" s="629"/>
      <c r="G8" s="622"/>
      <c r="H8" s="28" t="s">
        <v>28</v>
      </c>
      <c r="I8" s="26" t="s">
        <v>27</v>
      </c>
      <c r="J8" s="27" t="s">
        <v>28</v>
      </c>
      <c r="K8" s="26" t="s">
        <v>27</v>
      </c>
      <c r="L8" s="629"/>
      <c r="M8" s="622"/>
      <c r="N8" s="28" t="s">
        <v>28</v>
      </c>
      <c r="O8" s="26" t="s">
        <v>27</v>
      </c>
      <c r="P8" s="27" t="s">
        <v>28</v>
      </c>
      <c r="Q8" s="26" t="s">
        <v>27</v>
      </c>
      <c r="R8" s="629"/>
      <c r="S8" s="622"/>
      <c r="T8" s="28" t="s">
        <v>28</v>
      </c>
      <c r="U8" s="26" t="s">
        <v>27</v>
      </c>
      <c r="V8" s="27" t="s">
        <v>28</v>
      </c>
      <c r="W8" s="26" t="s">
        <v>27</v>
      </c>
      <c r="X8" s="629"/>
      <c r="Y8" s="622"/>
    </row>
    <row r="9" spans="1:25" s="518" customFormat="1" ht="18" customHeight="1" thickBot="1" thickTop="1">
      <c r="A9" s="508" t="s">
        <v>22</v>
      </c>
      <c r="B9" s="509">
        <f>SUM(B10:B39)</f>
        <v>25505.776</v>
      </c>
      <c r="C9" s="510">
        <f>SUM(C10:C39)</f>
        <v>14338.119999999997</v>
      </c>
      <c r="D9" s="511">
        <f>SUM(D10:D39)</f>
        <v>8012.093</v>
      </c>
      <c r="E9" s="510">
        <f>SUM(E10:E39)</f>
        <v>3468.7569999999996</v>
      </c>
      <c r="F9" s="512">
        <f>SUM(B9:E9)</f>
        <v>51324.746</v>
      </c>
      <c r="G9" s="519">
        <f>F9/$F$9</f>
        <v>1</v>
      </c>
      <c r="H9" s="514">
        <f>SUM(H10:H39)</f>
        <v>20137.198999999997</v>
      </c>
      <c r="I9" s="510">
        <f>SUM(I10:I39)</f>
        <v>11441.99</v>
      </c>
      <c r="J9" s="511">
        <f>SUM(J10:J39)</f>
        <v>15174.542999999998</v>
      </c>
      <c r="K9" s="510">
        <f>SUM(K10:K39)</f>
        <v>5391.9349999999995</v>
      </c>
      <c r="L9" s="512">
        <f>SUM(H9:K9)</f>
        <v>52145.666999999994</v>
      </c>
      <c r="M9" s="515">
        <f>IF(ISERROR(F9/L9-1),"         /0",(F9/L9-1))</f>
        <v>-0.015742842065861296</v>
      </c>
      <c r="N9" s="516">
        <f>SUM(N10:N39)</f>
        <v>53414.335999999996</v>
      </c>
      <c r="O9" s="510">
        <f>SUM(O10:O39)</f>
        <v>28454.895999999997</v>
      </c>
      <c r="P9" s="511">
        <f>SUM(P10:P39)</f>
        <v>15828.643999999998</v>
      </c>
      <c r="Q9" s="510">
        <f>SUM(Q10:Q39)</f>
        <v>7167.124</v>
      </c>
      <c r="R9" s="512">
        <f>SUM(N9:Q9)</f>
        <v>104864.99999999999</v>
      </c>
      <c r="S9" s="519">
        <f>R9/$R$9</f>
        <v>1</v>
      </c>
      <c r="T9" s="514">
        <f>SUM(T10:T39)</f>
        <v>42167.44499999999</v>
      </c>
      <c r="U9" s="510">
        <f>SUM(U10:U39)</f>
        <v>22888.312999999995</v>
      </c>
      <c r="V9" s="511">
        <f>SUM(V10:V39)</f>
        <v>30999.722</v>
      </c>
      <c r="W9" s="510">
        <f>SUM(W10:W39)</f>
        <v>10276.113</v>
      </c>
      <c r="X9" s="512">
        <f>SUM(T9:W9)</f>
        <v>106331.59299999998</v>
      </c>
      <c r="Y9" s="517">
        <f>IF(ISERROR(R9/X9-1),"         /0",(R9/X9-1))</f>
        <v>-0.013792636399230784</v>
      </c>
    </row>
    <row r="10" spans="1:25" ht="19.5" customHeight="1" thickTop="1">
      <c r="A10" s="306" t="s">
        <v>173</v>
      </c>
      <c r="B10" s="307">
        <v>6979.659000000001</v>
      </c>
      <c r="C10" s="308">
        <v>4112.161</v>
      </c>
      <c r="D10" s="309">
        <v>165.132</v>
      </c>
      <c r="E10" s="308">
        <v>167.503</v>
      </c>
      <c r="F10" s="310">
        <f>SUM(B10:E10)</f>
        <v>11424.455</v>
      </c>
      <c r="G10" s="311">
        <f>F10/$F$9</f>
        <v>0.22259155456901822</v>
      </c>
      <c r="H10" s="312">
        <v>5641.768</v>
      </c>
      <c r="I10" s="308">
        <v>3046.7549999999997</v>
      </c>
      <c r="J10" s="309">
        <v>52.528</v>
      </c>
      <c r="K10" s="308">
        <v>35.16</v>
      </c>
      <c r="L10" s="310">
        <f>SUM(H10:K10)</f>
        <v>8776.211</v>
      </c>
      <c r="M10" s="313">
        <f>IF(ISERROR(F10/L10-1),"         /0",(F10/L10-1))</f>
        <v>0.3017525444636644</v>
      </c>
      <c r="N10" s="307">
        <v>14712.443</v>
      </c>
      <c r="O10" s="308">
        <v>8116.549999999999</v>
      </c>
      <c r="P10" s="309">
        <v>224.16700000000003</v>
      </c>
      <c r="Q10" s="308">
        <v>268.151</v>
      </c>
      <c r="R10" s="310">
        <f>SUM(N10:Q10)</f>
        <v>23321.311</v>
      </c>
      <c r="S10" s="311">
        <f>R10/$R$9</f>
        <v>0.2223936585133267</v>
      </c>
      <c r="T10" s="312">
        <v>12849.171999999999</v>
      </c>
      <c r="U10" s="308">
        <v>5938.699</v>
      </c>
      <c r="V10" s="309">
        <v>52.528</v>
      </c>
      <c r="W10" s="308">
        <v>35.16</v>
      </c>
      <c r="X10" s="310">
        <f>SUM(T10:W10)</f>
        <v>18875.558999999997</v>
      </c>
      <c r="Y10" s="314">
        <f>IF(ISERROR(R10/X10-1),"         /0",IF(R10/X10&gt;5,"  *  ",(R10/X10-1)))</f>
        <v>0.23552955438299894</v>
      </c>
    </row>
    <row r="11" spans="1:25" ht="19.5" customHeight="1">
      <c r="A11" s="315" t="s">
        <v>158</v>
      </c>
      <c r="B11" s="316">
        <v>3453.7600000000007</v>
      </c>
      <c r="C11" s="317">
        <v>2608.2959999999994</v>
      </c>
      <c r="D11" s="318">
        <v>0.932</v>
      </c>
      <c r="E11" s="317">
        <v>7.205</v>
      </c>
      <c r="F11" s="319">
        <f>SUM(B11:E11)</f>
        <v>6070.193</v>
      </c>
      <c r="G11" s="320">
        <f>F11/$F$9</f>
        <v>0.11827029791827903</v>
      </c>
      <c r="H11" s="321">
        <v>3017.985</v>
      </c>
      <c r="I11" s="317">
        <v>2518.8529999999996</v>
      </c>
      <c r="J11" s="318">
        <v>0</v>
      </c>
      <c r="K11" s="317">
        <v>0</v>
      </c>
      <c r="L11" s="319">
        <f>SUM(H11:K11)</f>
        <v>5536.838</v>
      </c>
      <c r="M11" s="322">
        <f>IF(ISERROR(F11/L11-1),"         /0",(F11/L11-1))</f>
        <v>0.09632844594694667</v>
      </c>
      <c r="N11" s="316">
        <v>7169.799</v>
      </c>
      <c r="O11" s="317">
        <v>5451.269999999998</v>
      </c>
      <c r="P11" s="318">
        <v>2.226</v>
      </c>
      <c r="Q11" s="317">
        <v>12.409</v>
      </c>
      <c r="R11" s="319">
        <f>SUM(N11:Q11)</f>
        <v>12635.703999999998</v>
      </c>
      <c r="S11" s="320">
        <f>R11/$R$9</f>
        <v>0.12049496018690697</v>
      </c>
      <c r="T11" s="321">
        <v>6189.6640000000025</v>
      </c>
      <c r="U11" s="317">
        <v>5110.881</v>
      </c>
      <c r="V11" s="318">
        <v>2.314</v>
      </c>
      <c r="W11" s="317">
        <v>10.39</v>
      </c>
      <c r="X11" s="319">
        <f>SUM(T11:W11)</f>
        <v>11313.249000000002</v>
      </c>
      <c r="Y11" s="323">
        <f>IF(ISERROR(R11/X11-1),"         /0",IF(R11/X11&gt;5,"  *  ",(R11/X11-1)))</f>
        <v>0.11689435987840424</v>
      </c>
    </row>
    <row r="12" spans="1:25" ht="19.5" customHeight="1">
      <c r="A12" s="315" t="s">
        <v>205</v>
      </c>
      <c r="B12" s="316">
        <v>0</v>
      </c>
      <c r="C12" s="317">
        <v>0</v>
      </c>
      <c r="D12" s="318">
        <v>3310.972</v>
      </c>
      <c r="E12" s="317">
        <v>1801.515</v>
      </c>
      <c r="F12" s="319">
        <f>SUM(B12:E12)</f>
        <v>5112.487</v>
      </c>
      <c r="G12" s="320">
        <f>F12/$F$9</f>
        <v>0.09961056602209001</v>
      </c>
      <c r="H12" s="321"/>
      <c r="I12" s="317"/>
      <c r="J12" s="318">
        <v>3320.43</v>
      </c>
      <c r="K12" s="317">
        <v>1906.5459999999998</v>
      </c>
      <c r="L12" s="319">
        <f>SUM(H12:K12)</f>
        <v>5226.976</v>
      </c>
      <c r="M12" s="322">
        <f>IF(ISERROR(F12/L12-1),"         /0",(F12/L12-1))</f>
        <v>-0.021903486834452535</v>
      </c>
      <c r="N12" s="316"/>
      <c r="O12" s="317"/>
      <c r="P12" s="318">
        <v>7034.99</v>
      </c>
      <c r="Q12" s="317">
        <v>3667.228</v>
      </c>
      <c r="R12" s="319">
        <f>SUM(N12:Q12)</f>
        <v>10702.218</v>
      </c>
      <c r="S12" s="320">
        <f>R12/$R$9</f>
        <v>0.10205710198827066</v>
      </c>
      <c r="T12" s="321"/>
      <c r="U12" s="317"/>
      <c r="V12" s="318">
        <v>6986.164</v>
      </c>
      <c r="W12" s="317">
        <v>3873.423</v>
      </c>
      <c r="X12" s="319">
        <f>SUM(T12:W12)</f>
        <v>10859.587</v>
      </c>
      <c r="Y12" s="323">
        <f>IF(ISERROR(R12/X12-1),"         /0",IF(R12/X12&gt;5,"  *  ",(R12/X12-1)))</f>
        <v>-0.014491250910370623</v>
      </c>
    </row>
    <row r="13" spans="1:25" ht="19.5" customHeight="1">
      <c r="A13" s="315" t="s">
        <v>206</v>
      </c>
      <c r="B13" s="316">
        <v>1694.792</v>
      </c>
      <c r="C13" s="317">
        <v>894.584</v>
      </c>
      <c r="D13" s="318">
        <v>1491.054</v>
      </c>
      <c r="E13" s="317">
        <v>439.611</v>
      </c>
      <c r="F13" s="319">
        <f>SUM(B13:E13)</f>
        <v>4520.041</v>
      </c>
      <c r="G13" s="320">
        <f>F13/$F$9</f>
        <v>0.08806747918440747</v>
      </c>
      <c r="H13" s="321">
        <v>1851.048</v>
      </c>
      <c r="I13" s="317">
        <v>959.7180000000001</v>
      </c>
      <c r="J13" s="318">
        <v>1842.261</v>
      </c>
      <c r="K13" s="317">
        <v>273.346</v>
      </c>
      <c r="L13" s="319">
        <f>SUM(H13:K13)</f>
        <v>4926.373</v>
      </c>
      <c r="M13" s="322">
        <f>IF(ISERROR(F13/L13-1),"         /0",(F13/L13-1))</f>
        <v>-0.08248096520503001</v>
      </c>
      <c r="N13" s="316">
        <v>3821.417</v>
      </c>
      <c r="O13" s="317">
        <v>1614.4499999999998</v>
      </c>
      <c r="P13" s="318">
        <v>2329.8230000000003</v>
      </c>
      <c r="Q13" s="317">
        <v>958.155</v>
      </c>
      <c r="R13" s="319">
        <f>SUM(N13:Q13)</f>
        <v>8723.845000000001</v>
      </c>
      <c r="S13" s="320">
        <f>R13/$R$9</f>
        <v>0.08319119820721883</v>
      </c>
      <c r="T13" s="321">
        <v>3895.584</v>
      </c>
      <c r="U13" s="317">
        <v>1892.909</v>
      </c>
      <c r="V13" s="318">
        <v>3339.899</v>
      </c>
      <c r="W13" s="317">
        <v>484.315</v>
      </c>
      <c r="X13" s="319">
        <f>SUM(T13:W13)</f>
        <v>9612.707</v>
      </c>
      <c r="Y13" s="323">
        <f>IF(ISERROR(R13/X13-1),"         /0",IF(R13/X13&gt;5,"  *  ",(R13/X13-1)))</f>
        <v>-0.09246739758113909</v>
      </c>
    </row>
    <row r="14" spans="1:25" ht="19.5" customHeight="1">
      <c r="A14" s="315" t="s">
        <v>207</v>
      </c>
      <c r="B14" s="316">
        <v>2261.292</v>
      </c>
      <c r="C14" s="317">
        <v>583.9019999999999</v>
      </c>
      <c r="D14" s="318">
        <v>0</v>
      </c>
      <c r="E14" s="317">
        <v>0</v>
      </c>
      <c r="F14" s="319">
        <f aca="true" t="shared" si="0" ref="F14:F27">SUM(B14:E14)</f>
        <v>2845.194</v>
      </c>
      <c r="G14" s="320">
        <f aca="true" t="shared" si="1" ref="G14:G27">F14/$F$9</f>
        <v>0.05543513064828416</v>
      </c>
      <c r="H14" s="321"/>
      <c r="I14" s="317"/>
      <c r="J14" s="318">
        <v>2183.051</v>
      </c>
      <c r="K14" s="317">
        <v>674.6500000000001</v>
      </c>
      <c r="L14" s="319">
        <f aca="true" t="shared" si="2" ref="L14:L27">SUM(H14:K14)</f>
        <v>2857.701</v>
      </c>
      <c r="M14" s="322">
        <f aca="true" t="shared" si="3" ref="M14:M27">IF(ISERROR(F14/L14-1),"         /0",(F14/L14-1))</f>
        <v>-0.00437659503216048</v>
      </c>
      <c r="N14" s="316">
        <v>5163.191000000001</v>
      </c>
      <c r="O14" s="317">
        <v>1183.187</v>
      </c>
      <c r="P14" s="318"/>
      <c r="Q14" s="317"/>
      <c r="R14" s="319">
        <f aca="true" t="shared" si="4" ref="R14:R27">SUM(N14:Q14)</f>
        <v>6346.378000000001</v>
      </c>
      <c r="S14" s="320">
        <f aca="true" t="shared" si="5" ref="S14:S27">R14/$R$9</f>
        <v>0.060519506031564405</v>
      </c>
      <c r="T14" s="321"/>
      <c r="U14" s="317"/>
      <c r="V14" s="318">
        <v>4931.079</v>
      </c>
      <c r="W14" s="317">
        <v>1474.66</v>
      </c>
      <c r="X14" s="319">
        <f aca="true" t="shared" si="6" ref="X14:X27">SUM(T14:W14)</f>
        <v>6405.739</v>
      </c>
      <c r="Y14" s="323">
        <f aca="true" t="shared" si="7" ref="Y14:Y27">IF(ISERROR(R14/X14-1),"         /0",IF(R14/X14&gt;5,"  *  ",(R14/X14-1)))</f>
        <v>-0.00926684649499443</v>
      </c>
    </row>
    <row r="15" spans="1:25" ht="19.5" customHeight="1">
      <c r="A15" s="315" t="s">
        <v>208</v>
      </c>
      <c r="B15" s="316">
        <v>1048.123</v>
      </c>
      <c r="C15" s="317">
        <v>972.706</v>
      </c>
      <c r="D15" s="318">
        <v>0</v>
      </c>
      <c r="E15" s="317">
        <v>0</v>
      </c>
      <c r="F15" s="319">
        <f t="shared" si="0"/>
        <v>2020.8290000000002</v>
      </c>
      <c r="G15" s="320">
        <f t="shared" si="1"/>
        <v>0.0393733853061835</v>
      </c>
      <c r="H15" s="321">
        <v>808.647</v>
      </c>
      <c r="I15" s="317">
        <v>540.648</v>
      </c>
      <c r="J15" s="318"/>
      <c r="K15" s="317"/>
      <c r="L15" s="319">
        <f t="shared" si="2"/>
        <v>1349.295</v>
      </c>
      <c r="M15" s="322">
        <f t="shared" si="3"/>
        <v>0.49769249867523424</v>
      </c>
      <c r="N15" s="316">
        <v>2055.517</v>
      </c>
      <c r="O15" s="317">
        <v>1886.872</v>
      </c>
      <c r="P15" s="318"/>
      <c r="Q15" s="317"/>
      <c r="R15" s="319">
        <f t="shared" si="4"/>
        <v>3942.389</v>
      </c>
      <c r="S15" s="320">
        <f t="shared" si="5"/>
        <v>0.03759489820245077</v>
      </c>
      <c r="T15" s="321">
        <v>1761.347</v>
      </c>
      <c r="U15" s="317">
        <v>1023.558</v>
      </c>
      <c r="V15" s="318"/>
      <c r="W15" s="317"/>
      <c r="X15" s="319">
        <f t="shared" si="6"/>
        <v>2784.9049999999997</v>
      </c>
      <c r="Y15" s="323">
        <f t="shared" si="7"/>
        <v>0.41562782213396887</v>
      </c>
    </row>
    <row r="16" spans="1:25" ht="19.5" customHeight="1">
      <c r="A16" s="315" t="s">
        <v>209</v>
      </c>
      <c r="B16" s="316">
        <v>1427.7839999999999</v>
      </c>
      <c r="C16" s="317">
        <v>139.425</v>
      </c>
      <c r="D16" s="318">
        <v>149.218</v>
      </c>
      <c r="E16" s="317">
        <v>1.894</v>
      </c>
      <c r="F16" s="319">
        <f t="shared" si="0"/>
        <v>1718.321</v>
      </c>
      <c r="G16" s="320">
        <f t="shared" si="1"/>
        <v>0.033479386337343</v>
      </c>
      <c r="H16" s="321">
        <v>1040.47</v>
      </c>
      <c r="I16" s="317">
        <v>82.646</v>
      </c>
      <c r="J16" s="318"/>
      <c r="K16" s="317">
        <v>4.153</v>
      </c>
      <c r="L16" s="319">
        <f t="shared" si="2"/>
        <v>1127.269</v>
      </c>
      <c r="M16" s="322">
        <f t="shared" si="3"/>
        <v>0.5243220562261535</v>
      </c>
      <c r="N16" s="316">
        <v>3352.629</v>
      </c>
      <c r="O16" s="317">
        <v>511.17400000000004</v>
      </c>
      <c r="P16" s="318">
        <v>293.87199999999996</v>
      </c>
      <c r="Q16" s="317">
        <v>1.894</v>
      </c>
      <c r="R16" s="319">
        <f t="shared" si="4"/>
        <v>4159.569</v>
      </c>
      <c r="S16" s="320">
        <f t="shared" si="5"/>
        <v>0.03966594192533258</v>
      </c>
      <c r="T16" s="321">
        <v>2809.581</v>
      </c>
      <c r="U16" s="317">
        <v>314.42699999999996</v>
      </c>
      <c r="V16" s="318"/>
      <c r="W16" s="317">
        <v>10.979</v>
      </c>
      <c r="X16" s="319">
        <f t="shared" si="6"/>
        <v>3134.987</v>
      </c>
      <c r="Y16" s="323">
        <f t="shared" si="7"/>
        <v>0.32682176991483547</v>
      </c>
    </row>
    <row r="17" spans="1:25" ht="19.5" customHeight="1">
      <c r="A17" s="315" t="s">
        <v>171</v>
      </c>
      <c r="B17" s="316">
        <v>225.19600000000003</v>
      </c>
      <c r="C17" s="317">
        <v>232.76</v>
      </c>
      <c r="D17" s="318">
        <v>395.08799999999997</v>
      </c>
      <c r="E17" s="317">
        <v>266.90299999999996</v>
      </c>
      <c r="F17" s="319">
        <f t="shared" si="0"/>
        <v>1119.947</v>
      </c>
      <c r="G17" s="320">
        <f t="shared" si="1"/>
        <v>0.021820799658706543</v>
      </c>
      <c r="H17" s="321">
        <v>299.88800000000003</v>
      </c>
      <c r="I17" s="317">
        <v>166.07799999999997</v>
      </c>
      <c r="J17" s="318">
        <v>659.4970000000001</v>
      </c>
      <c r="K17" s="317">
        <v>278.02000000000004</v>
      </c>
      <c r="L17" s="319">
        <f t="shared" si="2"/>
        <v>1403.4830000000002</v>
      </c>
      <c r="M17" s="322">
        <f t="shared" si="3"/>
        <v>-0.2020231096493511</v>
      </c>
      <c r="N17" s="316">
        <v>398.42</v>
      </c>
      <c r="O17" s="317">
        <v>419.308</v>
      </c>
      <c r="P17" s="318">
        <v>570.993</v>
      </c>
      <c r="Q17" s="317">
        <v>604.2489999999999</v>
      </c>
      <c r="R17" s="319">
        <f t="shared" si="4"/>
        <v>1992.9699999999998</v>
      </c>
      <c r="S17" s="320">
        <f t="shared" si="5"/>
        <v>0.01900510179754923</v>
      </c>
      <c r="T17" s="321">
        <v>553.946</v>
      </c>
      <c r="U17" s="317">
        <v>362.203</v>
      </c>
      <c r="V17" s="318">
        <v>1320.696</v>
      </c>
      <c r="W17" s="317">
        <v>547.6379999999999</v>
      </c>
      <c r="X17" s="319">
        <f t="shared" si="6"/>
        <v>2784.4829999999997</v>
      </c>
      <c r="Y17" s="323">
        <f t="shared" si="7"/>
        <v>-0.28425851405808544</v>
      </c>
    </row>
    <row r="18" spans="1:25" ht="19.5" customHeight="1">
      <c r="A18" s="315" t="s">
        <v>210</v>
      </c>
      <c r="B18" s="316">
        <v>829.17</v>
      </c>
      <c r="C18" s="317">
        <v>265.679</v>
      </c>
      <c r="D18" s="318">
        <v>0</v>
      </c>
      <c r="E18" s="317">
        <v>0</v>
      </c>
      <c r="F18" s="319">
        <f t="shared" si="0"/>
        <v>1094.849</v>
      </c>
      <c r="G18" s="320">
        <f t="shared" si="1"/>
        <v>0.021331795777420896</v>
      </c>
      <c r="H18" s="321">
        <v>847.375</v>
      </c>
      <c r="I18" s="317">
        <v>490.158</v>
      </c>
      <c r="J18" s="318"/>
      <c r="K18" s="317"/>
      <c r="L18" s="319">
        <f t="shared" si="2"/>
        <v>1337.533</v>
      </c>
      <c r="M18" s="322">
        <f t="shared" si="3"/>
        <v>-0.18144150462082054</v>
      </c>
      <c r="N18" s="316">
        <v>1580.272</v>
      </c>
      <c r="O18" s="317">
        <v>534.434</v>
      </c>
      <c r="P18" s="318"/>
      <c r="Q18" s="317"/>
      <c r="R18" s="319">
        <f t="shared" si="4"/>
        <v>2114.706</v>
      </c>
      <c r="S18" s="320">
        <f t="shared" si="5"/>
        <v>0.02016598483764841</v>
      </c>
      <c r="T18" s="321">
        <v>1767.717</v>
      </c>
      <c r="U18" s="317">
        <v>857.9749999999999</v>
      </c>
      <c r="V18" s="318"/>
      <c r="W18" s="317"/>
      <c r="X18" s="319">
        <f t="shared" si="6"/>
        <v>2625.692</v>
      </c>
      <c r="Y18" s="323">
        <f t="shared" si="7"/>
        <v>-0.19461003042245617</v>
      </c>
    </row>
    <row r="19" spans="1:25" ht="19.5" customHeight="1">
      <c r="A19" s="315" t="s">
        <v>211</v>
      </c>
      <c r="B19" s="316">
        <v>956.499</v>
      </c>
      <c r="C19" s="317">
        <v>61.182</v>
      </c>
      <c r="D19" s="318">
        <v>0</v>
      </c>
      <c r="E19" s="317">
        <v>0</v>
      </c>
      <c r="F19" s="319">
        <f t="shared" si="0"/>
        <v>1017.681</v>
      </c>
      <c r="G19" s="320">
        <f t="shared" si="1"/>
        <v>0.01982827153202083</v>
      </c>
      <c r="H19" s="321">
        <v>1034.291</v>
      </c>
      <c r="I19" s="317">
        <v>39.02</v>
      </c>
      <c r="J19" s="318"/>
      <c r="K19" s="317"/>
      <c r="L19" s="319">
        <f t="shared" si="2"/>
        <v>1073.311</v>
      </c>
      <c r="M19" s="322">
        <f t="shared" si="3"/>
        <v>-0.051830271002533124</v>
      </c>
      <c r="N19" s="316">
        <v>1636.068</v>
      </c>
      <c r="O19" s="317">
        <v>119.682</v>
      </c>
      <c r="P19" s="318"/>
      <c r="Q19" s="317"/>
      <c r="R19" s="319">
        <f t="shared" si="4"/>
        <v>1755.75</v>
      </c>
      <c r="S19" s="320">
        <f t="shared" si="5"/>
        <v>0.01674295522815048</v>
      </c>
      <c r="T19" s="321">
        <v>1800.676</v>
      </c>
      <c r="U19" s="317">
        <v>77.759</v>
      </c>
      <c r="V19" s="318"/>
      <c r="W19" s="317"/>
      <c r="X19" s="319">
        <f t="shared" si="6"/>
        <v>1878.435</v>
      </c>
      <c r="Y19" s="323">
        <f t="shared" si="7"/>
        <v>-0.06531234777886907</v>
      </c>
    </row>
    <row r="20" spans="1:25" ht="19.5" customHeight="1">
      <c r="A20" s="315" t="s">
        <v>212</v>
      </c>
      <c r="B20" s="316">
        <v>0</v>
      </c>
      <c r="C20" s="317">
        <v>0</v>
      </c>
      <c r="D20" s="318">
        <v>588.855</v>
      </c>
      <c r="E20" s="317">
        <v>399.193</v>
      </c>
      <c r="F20" s="319">
        <f t="shared" si="0"/>
        <v>988.048</v>
      </c>
      <c r="G20" s="320">
        <f t="shared" si="1"/>
        <v>0.019250908713703132</v>
      </c>
      <c r="H20" s="321"/>
      <c r="I20" s="317"/>
      <c r="J20" s="318"/>
      <c r="K20" s="317"/>
      <c r="L20" s="319">
        <f t="shared" si="2"/>
        <v>0</v>
      </c>
      <c r="M20" s="322" t="str">
        <f t="shared" si="3"/>
        <v>         /0</v>
      </c>
      <c r="N20" s="316"/>
      <c r="O20" s="317"/>
      <c r="P20" s="318">
        <v>1288.307</v>
      </c>
      <c r="Q20" s="317">
        <v>875.6089999999999</v>
      </c>
      <c r="R20" s="319">
        <f t="shared" si="4"/>
        <v>2163.916</v>
      </c>
      <c r="S20" s="320">
        <f t="shared" si="5"/>
        <v>0.02063525485147571</v>
      </c>
      <c r="T20" s="321"/>
      <c r="U20" s="317"/>
      <c r="V20" s="318"/>
      <c r="W20" s="317"/>
      <c r="X20" s="319">
        <f t="shared" si="6"/>
        <v>0</v>
      </c>
      <c r="Y20" s="323" t="str">
        <f t="shared" si="7"/>
        <v>         /0</v>
      </c>
    </row>
    <row r="21" spans="1:25" ht="19.5" customHeight="1">
      <c r="A21" s="315" t="s">
        <v>170</v>
      </c>
      <c r="B21" s="316">
        <v>535.3079999999999</v>
      </c>
      <c r="C21" s="317">
        <v>448.542</v>
      </c>
      <c r="D21" s="318">
        <v>0</v>
      </c>
      <c r="E21" s="317">
        <v>0</v>
      </c>
      <c r="F21" s="319">
        <f>SUM(B21:E21)</f>
        <v>983.8499999999999</v>
      </c>
      <c r="G21" s="320">
        <f>F21/$F$9</f>
        <v>0.019169115810139616</v>
      </c>
      <c r="H21" s="321">
        <v>475.431</v>
      </c>
      <c r="I21" s="317">
        <v>316.824</v>
      </c>
      <c r="J21" s="318"/>
      <c r="K21" s="317"/>
      <c r="L21" s="319">
        <f>SUM(H21:K21)</f>
        <v>792.255</v>
      </c>
      <c r="M21" s="322">
        <f>IF(ISERROR(F21/L21-1),"         /0",(F21/L21-1))</f>
        <v>0.24183501524130468</v>
      </c>
      <c r="N21" s="316">
        <v>813.7959999999999</v>
      </c>
      <c r="O21" s="317">
        <v>664.611</v>
      </c>
      <c r="P21" s="318"/>
      <c r="Q21" s="317"/>
      <c r="R21" s="319">
        <f>SUM(N21:Q21)</f>
        <v>1478.407</v>
      </c>
      <c r="S21" s="320">
        <f>R21/$R$9</f>
        <v>0.014098192914699853</v>
      </c>
      <c r="T21" s="321">
        <v>789.5269999999999</v>
      </c>
      <c r="U21" s="317">
        <v>534.309</v>
      </c>
      <c r="V21" s="318"/>
      <c r="W21" s="317"/>
      <c r="X21" s="319">
        <f>SUM(T21:W21)</f>
        <v>1323.8359999999998</v>
      </c>
      <c r="Y21" s="323">
        <f>IF(ISERROR(R21/X21-1),"         /0",IF(R21/X21&gt;5,"  *  ",(R21/X21-1)))</f>
        <v>0.11675993098843063</v>
      </c>
    </row>
    <row r="22" spans="1:25" ht="19.5" customHeight="1">
      <c r="A22" s="315" t="s">
        <v>181</v>
      </c>
      <c r="B22" s="316">
        <v>294.205</v>
      </c>
      <c r="C22" s="317">
        <v>609.733</v>
      </c>
      <c r="D22" s="318">
        <v>0</v>
      </c>
      <c r="E22" s="317">
        <v>0</v>
      </c>
      <c r="F22" s="319">
        <f>SUM(B22:E22)</f>
        <v>903.9379999999999</v>
      </c>
      <c r="G22" s="320">
        <f>F22/$F$9</f>
        <v>0.017612128075607036</v>
      </c>
      <c r="H22" s="321">
        <v>413.09600000000006</v>
      </c>
      <c r="I22" s="317">
        <v>526.7800000000001</v>
      </c>
      <c r="J22" s="318"/>
      <c r="K22" s="317"/>
      <c r="L22" s="319">
        <f>SUM(H22:K22)</f>
        <v>939.8760000000002</v>
      </c>
      <c r="M22" s="322">
        <f>IF(ISERROR(F22/L22-1),"         /0",(F22/L22-1))</f>
        <v>-0.038236958917985286</v>
      </c>
      <c r="N22" s="316">
        <v>510.402</v>
      </c>
      <c r="O22" s="317">
        <v>1302.076</v>
      </c>
      <c r="P22" s="318">
        <v>0</v>
      </c>
      <c r="Q22" s="317">
        <v>0</v>
      </c>
      <c r="R22" s="319">
        <f>SUM(N22:Q22)</f>
        <v>1812.478</v>
      </c>
      <c r="S22" s="320">
        <f>R22/$R$9</f>
        <v>0.017283917417632196</v>
      </c>
      <c r="T22" s="321">
        <v>726.0149999999999</v>
      </c>
      <c r="U22" s="317">
        <v>1133.305</v>
      </c>
      <c r="V22" s="318"/>
      <c r="W22" s="317"/>
      <c r="X22" s="319">
        <f>SUM(T22:W22)</f>
        <v>1859.32</v>
      </c>
      <c r="Y22" s="323">
        <f>IF(ISERROR(R22/X22-1),"         /0",IF(R22/X22&gt;5,"  *  ",(R22/X22-1)))</f>
        <v>-0.025193081341565615</v>
      </c>
    </row>
    <row r="23" spans="1:25" ht="19.5" customHeight="1">
      <c r="A23" s="315" t="s">
        <v>213</v>
      </c>
      <c r="B23" s="316">
        <v>363.064</v>
      </c>
      <c r="C23" s="317">
        <v>398.026</v>
      </c>
      <c r="D23" s="318">
        <v>122.381</v>
      </c>
      <c r="E23" s="317">
        <v>0</v>
      </c>
      <c r="F23" s="319">
        <f>SUM(B23:E23)</f>
        <v>883.471</v>
      </c>
      <c r="G23" s="320">
        <f>F23/$F$9</f>
        <v>0.017213353574121924</v>
      </c>
      <c r="H23" s="321">
        <v>351.746</v>
      </c>
      <c r="I23" s="317">
        <v>341.839</v>
      </c>
      <c r="J23" s="318"/>
      <c r="K23" s="317"/>
      <c r="L23" s="319">
        <f>SUM(H23:K23)</f>
        <v>693.585</v>
      </c>
      <c r="M23" s="322">
        <f>IF(ISERROR(F23/L23-1),"         /0",(F23/L23-1))</f>
        <v>0.2737746635235767</v>
      </c>
      <c r="N23" s="316">
        <v>702.423</v>
      </c>
      <c r="O23" s="317">
        <v>807.885</v>
      </c>
      <c r="P23" s="318">
        <v>122.381</v>
      </c>
      <c r="Q23" s="317">
        <v>0</v>
      </c>
      <c r="R23" s="319">
        <f>SUM(N23:Q23)</f>
        <v>1632.689</v>
      </c>
      <c r="S23" s="320">
        <f>R23/$R$9</f>
        <v>0.015569436895055551</v>
      </c>
      <c r="T23" s="321">
        <v>674.7090000000001</v>
      </c>
      <c r="U23" s="317">
        <v>675.4870000000001</v>
      </c>
      <c r="V23" s="318"/>
      <c r="W23" s="317"/>
      <c r="X23" s="319">
        <f>SUM(T23:W23)</f>
        <v>1350.1960000000001</v>
      </c>
      <c r="Y23" s="323">
        <f>IF(ISERROR(R23/X23-1),"         /0",IF(R23/X23&gt;5,"  *  ",(R23/X23-1)))</f>
        <v>0.20922369789275042</v>
      </c>
    </row>
    <row r="24" spans="1:25" ht="19.5" customHeight="1">
      <c r="A24" s="315" t="s">
        <v>214</v>
      </c>
      <c r="B24" s="316">
        <v>760.3430000000001</v>
      </c>
      <c r="C24" s="317">
        <v>51.555</v>
      </c>
      <c r="D24" s="318">
        <v>0</v>
      </c>
      <c r="E24" s="317">
        <v>0</v>
      </c>
      <c r="F24" s="319">
        <f>SUM(B24:E24)</f>
        <v>811.898</v>
      </c>
      <c r="G24" s="320">
        <f>F24/$F$9</f>
        <v>0.015818841071322594</v>
      </c>
      <c r="H24" s="321">
        <v>1072.0839999999998</v>
      </c>
      <c r="I24" s="317">
        <v>15.876000000000001</v>
      </c>
      <c r="J24" s="318">
        <v>47.401</v>
      </c>
      <c r="K24" s="317"/>
      <c r="L24" s="319">
        <f>SUM(H24:K24)</f>
        <v>1135.3609999999999</v>
      </c>
      <c r="M24" s="322">
        <f>IF(ISERROR(F24/L24-1),"         /0",(F24/L24-1))</f>
        <v>-0.2848988119197329</v>
      </c>
      <c r="N24" s="316">
        <v>1296.346</v>
      </c>
      <c r="O24" s="317">
        <v>61.231</v>
      </c>
      <c r="P24" s="318"/>
      <c r="Q24" s="317"/>
      <c r="R24" s="319">
        <f>SUM(N24:Q24)</f>
        <v>1357.577</v>
      </c>
      <c r="S24" s="320">
        <f>R24/$R$9</f>
        <v>0.012945949554188721</v>
      </c>
      <c r="T24" s="321">
        <v>2325.1040000000003</v>
      </c>
      <c r="U24" s="317">
        <v>92.19200000000001</v>
      </c>
      <c r="V24" s="318">
        <v>47.401</v>
      </c>
      <c r="W24" s="317"/>
      <c r="X24" s="319">
        <f>SUM(T24:W24)</f>
        <v>2464.697</v>
      </c>
      <c r="Y24" s="323">
        <f>IF(ISERROR(R24/X24-1),"         /0",IF(R24/X24&gt;5,"  *  ",(R24/X24-1)))</f>
        <v>-0.4491911176099943</v>
      </c>
    </row>
    <row r="25" spans="1:25" ht="19.5" customHeight="1">
      <c r="A25" s="315" t="s">
        <v>215</v>
      </c>
      <c r="B25" s="316">
        <v>0</v>
      </c>
      <c r="C25" s="317">
        <v>0</v>
      </c>
      <c r="D25" s="318">
        <v>631.802</v>
      </c>
      <c r="E25" s="317">
        <v>148.33</v>
      </c>
      <c r="F25" s="319">
        <f>SUM(B25:E25)</f>
        <v>780.1320000000001</v>
      </c>
      <c r="G25" s="320">
        <f>F25/$F$9</f>
        <v>0.015199919352742633</v>
      </c>
      <c r="H25" s="321"/>
      <c r="I25" s="317"/>
      <c r="J25" s="318">
        <v>965.5920000000001</v>
      </c>
      <c r="K25" s="317">
        <v>102.019</v>
      </c>
      <c r="L25" s="319">
        <f>SUM(H25:K25)</f>
        <v>1067.611</v>
      </c>
      <c r="M25" s="322">
        <f>IF(ISERROR(F25/L25-1),"         /0",(F25/L25-1))</f>
        <v>-0.2692731715952721</v>
      </c>
      <c r="N25" s="316"/>
      <c r="O25" s="317"/>
      <c r="P25" s="318">
        <v>1699.1760000000002</v>
      </c>
      <c r="Q25" s="317">
        <v>266.071</v>
      </c>
      <c r="R25" s="319">
        <f>SUM(N25:Q25)</f>
        <v>1965.2470000000003</v>
      </c>
      <c r="S25" s="320">
        <f>R25/$R$9</f>
        <v>0.01874073332379727</v>
      </c>
      <c r="T25" s="321"/>
      <c r="U25" s="317"/>
      <c r="V25" s="318">
        <v>1380.8190000000002</v>
      </c>
      <c r="W25" s="317">
        <v>161.732</v>
      </c>
      <c r="X25" s="319">
        <f>SUM(T25:W25)</f>
        <v>1542.5510000000002</v>
      </c>
      <c r="Y25" s="323">
        <f>IF(ISERROR(R25/X25-1),"         /0",IF(R25/X25&gt;5,"  *  ",(R25/X25-1)))</f>
        <v>0.27402400309617003</v>
      </c>
    </row>
    <row r="26" spans="1:25" ht="19.5" customHeight="1">
      <c r="A26" s="315" t="s">
        <v>202</v>
      </c>
      <c r="B26" s="316">
        <v>653.943</v>
      </c>
      <c r="C26" s="317">
        <v>119.322</v>
      </c>
      <c r="D26" s="318">
        <v>0</v>
      </c>
      <c r="E26" s="317">
        <v>0</v>
      </c>
      <c r="F26" s="319">
        <f t="shared" si="0"/>
        <v>773.265</v>
      </c>
      <c r="G26" s="320">
        <f t="shared" si="1"/>
        <v>0.01506612424345948</v>
      </c>
      <c r="H26" s="321">
        <v>0</v>
      </c>
      <c r="I26" s="317">
        <v>0</v>
      </c>
      <c r="J26" s="318">
        <v>136.186</v>
      </c>
      <c r="K26" s="317">
        <v>74.615</v>
      </c>
      <c r="L26" s="319">
        <f t="shared" si="2"/>
        <v>210.801</v>
      </c>
      <c r="M26" s="322">
        <f t="shared" si="3"/>
        <v>2.668222636515007</v>
      </c>
      <c r="N26" s="316">
        <v>1403.734</v>
      </c>
      <c r="O26" s="317">
        <v>301.741</v>
      </c>
      <c r="P26" s="318"/>
      <c r="Q26" s="317"/>
      <c r="R26" s="319">
        <f t="shared" si="4"/>
        <v>1705.475</v>
      </c>
      <c r="S26" s="320">
        <f t="shared" si="5"/>
        <v>0.016263529299575648</v>
      </c>
      <c r="T26" s="321">
        <v>0</v>
      </c>
      <c r="U26" s="317">
        <v>0</v>
      </c>
      <c r="V26" s="318">
        <v>136.186</v>
      </c>
      <c r="W26" s="317">
        <v>74.615</v>
      </c>
      <c r="X26" s="319">
        <f t="shared" si="6"/>
        <v>210.801</v>
      </c>
      <c r="Y26" s="323" t="str">
        <f t="shared" si="7"/>
        <v>  *  </v>
      </c>
    </row>
    <row r="27" spans="1:25" ht="19.5" customHeight="1">
      <c r="A27" s="315" t="s">
        <v>216</v>
      </c>
      <c r="B27" s="316">
        <v>631.788</v>
      </c>
      <c r="C27" s="317">
        <v>132.02</v>
      </c>
      <c r="D27" s="318">
        <v>0</v>
      </c>
      <c r="E27" s="317">
        <v>0</v>
      </c>
      <c r="F27" s="319">
        <f t="shared" si="0"/>
        <v>763.808</v>
      </c>
      <c r="G27" s="320">
        <f t="shared" si="1"/>
        <v>0.014881866146984927</v>
      </c>
      <c r="H27" s="321"/>
      <c r="I27" s="317"/>
      <c r="J27" s="318">
        <v>307.411</v>
      </c>
      <c r="K27" s="317">
        <v>65.71000000000001</v>
      </c>
      <c r="L27" s="319">
        <f t="shared" si="2"/>
        <v>373.121</v>
      </c>
      <c r="M27" s="322">
        <f t="shared" si="3"/>
        <v>1.047078561646222</v>
      </c>
      <c r="N27" s="316">
        <v>1351.312</v>
      </c>
      <c r="O27" s="317">
        <v>207.613</v>
      </c>
      <c r="P27" s="318"/>
      <c r="Q27" s="317"/>
      <c r="R27" s="319">
        <f t="shared" si="4"/>
        <v>1558.925</v>
      </c>
      <c r="S27" s="320">
        <f t="shared" si="5"/>
        <v>0.014866018213894055</v>
      </c>
      <c r="T27" s="321"/>
      <c r="U27" s="317"/>
      <c r="V27" s="318">
        <v>845.867</v>
      </c>
      <c r="W27" s="317">
        <v>155.473</v>
      </c>
      <c r="X27" s="319">
        <f t="shared" si="6"/>
        <v>1001.3399999999999</v>
      </c>
      <c r="Y27" s="323">
        <f t="shared" si="7"/>
        <v>0.556838835959814</v>
      </c>
    </row>
    <row r="28" spans="1:25" ht="19.5" customHeight="1">
      <c r="A28" s="315" t="s">
        <v>172</v>
      </c>
      <c r="B28" s="316">
        <v>497.175</v>
      </c>
      <c r="C28" s="317">
        <v>177.747</v>
      </c>
      <c r="D28" s="318">
        <v>0</v>
      </c>
      <c r="E28" s="317">
        <v>0</v>
      </c>
      <c r="F28" s="319">
        <f>SUM(B28:E28)</f>
        <v>674.922</v>
      </c>
      <c r="G28" s="320">
        <f>F28/$F$9</f>
        <v>0.013150030981156732</v>
      </c>
      <c r="H28" s="321">
        <v>525.527</v>
      </c>
      <c r="I28" s="317">
        <v>187.90300000000002</v>
      </c>
      <c r="J28" s="318"/>
      <c r="K28" s="317"/>
      <c r="L28" s="319">
        <f>SUM(H28:K28)</f>
        <v>713.4300000000001</v>
      </c>
      <c r="M28" s="322">
        <f aca="true" t="shared" si="8" ref="M28:M34">IF(ISERROR(F28/L28-1),"         /0",(F28/L28-1))</f>
        <v>-0.05397586308397462</v>
      </c>
      <c r="N28" s="316">
        <v>820.301</v>
      </c>
      <c r="O28" s="317">
        <v>357.159</v>
      </c>
      <c r="P28" s="318"/>
      <c r="Q28" s="317"/>
      <c r="R28" s="319">
        <f>SUM(N28:Q28)</f>
        <v>1177.46</v>
      </c>
      <c r="S28" s="320">
        <f>R28/$R$9</f>
        <v>0.011228341200591239</v>
      </c>
      <c r="T28" s="321">
        <v>776.9219999999999</v>
      </c>
      <c r="U28" s="317">
        <v>411.47</v>
      </c>
      <c r="V28" s="318"/>
      <c r="W28" s="317"/>
      <c r="X28" s="319">
        <f>SUM(T28:W28)</f>
        <v>1188.3919999999998</v>
      </c>
      <c r="Y28" s="323">
        <f>IF(ISERROR(R28/X28-1),"         /0",IF(R28/X28&gt;5,"  *  ",(R28/X28-1)))</f>
        <v>-0.009198984846750746</v>
      </c>
    </row>
    <row r="29" spans="1:25" ht="19.5" customHeight="1">
      <c r="A29" s="315" t="s">
        <v>217</v>
      </c>
      <c r="B29" s="316">
        <v>0</v>
      </c>
      <c r="C29" s="317">
        <v>0</v>
      </c>
      <c r="D29" s="318">
        <v>578.246</v>
      </c>
      <c r="E29" s="317">
        <v>36.975</v>
      </c>
      <c r="F29" s="319">
        <f aca="true" t="shared" si="9" ref="F29:F34">SUM(B29:E29)</f>
        <v>615.221</v>
      </c>
      <c r="G29" s="320">
        <f aca="true" t="shared" si="10" ref="G29:G34">F29/$F$9</f>
        <v>0.01198682990072664</v>
      </c>
      <c r="H29" s="321"/>
      <c r="I29" s="317"/>
      <c r="J29" s="318">
        <v>1107.894</v>
      </c>
      <c r="K29" s="317"/>
      <c r="L29" s="319">
        <f aca="true" t="shared" si="11" ref="L29:L34">SUM(H29:K29)</f>
        <v>1107.894</v>
      </c>
      <c r="M29" s="322">
        <f t="shared" si="8"/>
        <v>-0.4446932648791311</v>
      </c>
      <c r="N29" s="316"/>
      <c r="O29" s="317"/>
      <c r="P29" s="318">
        <v>1391.7289999999998</v>
      </c>
      <c r="Q29" s="317">
        <v>250.76999999999998</v>
      </c>
      <c r="R29" s="319">
        <f aca="true" t="shared" si="12" ref="R29:R34">SUM(N29:Q29)</f>
        <v>1642.4989999999998</v>
      </c>
      <c r="S29" s="320">
        <f aca="true" t="shared" si="13" ref="S29:S34">R29/$R$9</f>
        <v>0.015662985743575074</v>
      </c>
      <c r="T29" s="321"/>
      <c r="U29" s="317"/>
      <c r="V29" s="318">
        <v>2390.501</v>
      </c>
      <c r="W29" s="317"/>
      <c r="X29" s="319">
        <f aca="true" t="shared" si="14" ref="X29:X34">SUM(T29:W29)</f>
        <v>2390.501</v>
      </c>
      <c r="Y29" s="323">
        <f aca="true" t="shared" si="15" ref="Y29:Y34">IF(ISERROR(R29/X29-1),"         /0",IF(R29/X29&gt;5,"  *  ",(R29/X29-1)))</f>
        <v>-0.3129059556971532</v>
      </c>
    </row>
    <row r="30" spans="1:25" ht="19.5" customHeight="1">
      <c r="A30" s="315" t="s">
        <v>218</v>
      </c>
      <c r="B30" s="316">
        <v>178.007</v>
      </c>
      <c r="C30" s="317">
        <v>319.009</v>
      </c>
      <c r="D30" s="318">
        <v>0</v>
      </c>
      <c r="E30" s="317">
        <v>0</v>
      </c>
      <c r="F30" s="319">
        <f t="shared" si="9"/>
        <v>497.016</v>
      </c>
      <c r="G30" s="320">
        <f t="shared" si="10"/>
        <v>0.009683749823135999</v>
      </c>
      <c r="H30" s="321">
        <v>187.063</v>
      </c>
      <c r="I30" s="317">
        <v>171.366</v>
      </c>
      <c r="J30" s="318">
        <v>34.697</v>
      </c>
      <c r="K30" s="317">
        <v>140.414</v>
      </c>
      <c r="L30" s="319">
        <f t="shared" si="11"/>
        <v>533.54</v>
      </c>
      <c r="M30" s="322">
        <f t="shared" si="8"/>
        <v>-0.06845597331034214</v>
      </c>
      <c r="N30" s="316">
        <v>358.911</v>
      </c>
      <c r="O30" s="317">
        <v>569.767</v>
      </c>
      <c r="P30" s="318"/>
      <c r="Q30" s="317"/>
      <c r="R30" s="319">
        <f t="shared" si="12"/>
        <v>928.6780000000001</v>
      </c>
      <c r="S30" s="320">
        <f t="shared" si="13"/>
        <v>0.008855938587708008</v>
      </c>
      <c r="T30" s="321">
        <v>376.181</v>
      </c>
      <c r="U30" s="317">
        <v>459.217</v>
      </c>
      <c r="V30" s="318">
        <v>71.17099999999999</v>
      </c>
      <c r="W30" s="317">
        <v>140.414</v>
      </c>
      <c r="X30" s="319">
        <f t="shared" si="14"/>
        <v>1046.983</v>
      </c>
      <c r="Y30" s="323">
        <f t="shared" si="15"/>
        <v>-0.11299610404371407</v>
      </c>
    </row>
    <row r="31" spans="1:25" ht="19.5" customHeight="1">
      <c r="A31" s="315" t="s">
        <v>184</v>
      </c>
      <c r="B31" s="316">
        <v>172.45100000000002</v>
      </c>
      <c r="C31" s="317">
        <v>303.345</v>
      </c>
      <c r="D31" s="318">
        <v>0</v>
      </c>
      <c r="E31" s="317">
        <v>0</v>
      </c>
      <c r="F31" s="319">
        <f t="shared" si="9"/>
        <v>475.79600000000005</v>
      </c>
      <c r="G31" s="320">
        <f t="shared" si="10"/>
        <v>0.009270304036185588</v>
      </c>
      <c r="H31" s="321">
        <v>175.207</v>
      </c>
      <c r="I31" s="317">
        <v>367.05199999999996</v>
      </c>
      <c r="J31" s="318"/>
      <c r="K31" s="317"/>
      <c r="L31" s="319">
        <f t="shared" si="11"/>
        <v>542.259</v>
      </c>
      <c r="M31" s="322">
        <f t="shared" si="8"/>
        <v>-0.12256689146699262</v>
      </c>
      <c r="N31" s="316">
        <v>360.553</v>
      </c>
      <c r="O31" s="317">
        <v>563.604</v>
      </c>
      <c r="P31" s="318"/>
      <c r="Q31" s="317"/>
      <c r="R31" s="319">
        <f t="shared" si="12"/>
        <v>924.157</v>
      </c>
      <c r="S31" s="320">
        <f t="shared" si="13"/>
        <v>0.008812826014399467</v>
      </c>
      <c r="T31" s="321">
        <v>368.291</v>
      </c>
      <c r="U31" s="317">
        <v>682.3400000000001</v>
      </c>
      <c r="V31" s="318"/>
      <c r="W31" s="317"/>
      <c r="X31" s="319">
        <f t="shared" si="14"/>
        <v>1050.631</v>
      </c>
      <c r="Y31" s="323">
        <f t="shared" si="15"/>
        <v>-0.12037908647279594</v>
      </c>
    </row>
    <row r="32" spans="1:25" ht="19.5" customHeight="1">
      <c r="A32" s="315" t="s">
        <v>195</v>
      </c>
      <c r="B32" s="316">
        <v>165.45399999999998</v>
      </c>
      <c r="C32" s="317">
        <v>273.86899999999997</v>
      </c>
      <c r="D32" s="318">
        <v>0</v>
      </c>
      <c r="E32" s="317">
        <v>0</v>
      </c>
      <c r="F32" s="319">
        <f t="shared" si="9"/>
        <v>439.323</v>
      </c>
      <c r="G32" s="320">
        <f t="shared" si="10"/>
        <v>0.008559672170613371</v>
      </c>
      <c r="H32" s="321">
        <v>96.329</v>
      </c>
      <c r="I32" s="317">
        <v>174.913</v>
      </c>
      <c r="J32" s="318"/>
      <c r="K32" s="317"/>
      <c r="L32" s="319">
        <f t="shared" si="11"/>
        <v>271.242</v>
      </c>
      <c r="M32" s="322">
        <f t="shared" si="8"/>
        <v>0.6196717322538543</v>
      </c>
      <c r="N32" s="316">
        <v>287.918</v>
      </c>
      <c r="O32" s="317">
        <v>526.414</v>
      </c>
      <c r="P32" s="318"/>
      <c r="Q32" s="317"/>
      <c r="R32" s="319">
        <f t="shared" si="12"/>
        <v>814.332</v>
      </c>
      <c r="S32" s="320">
        <f t="shared" si="13"/>
        <v>0.007765527106279503</v>
      </c>
      <c r="T32" s="321">
        <v>170.043</v>
      </c>
      <c r="U32" s="317">
        <v>393.243</v>
      </c>
      <c r="V32" s="318"/>
      <c r="W32" s="317"/>
      <c r="X32" s="319">
        <f t="shared" si="14"/>
        <v>563.2860000000001</v>
      </c>
      <c r="Y32" s="323">
        <f t="shared" si="15"/>
        <v>0.44568123475463595</v>
      </c>
    </row>
    <row r="33" spans="1:25" ht="19.5" customHeight="1">
      <c r="A33" s="315" t="s">
        <v>163</v>
      </c>
      <c r="B33" s="316">
        <v>238.172</v>
      </c>
      <c r="C33" s="317">
        <v>188.49</v>
      </c>
      <c r="D33" s="318">
        <v>0</v>
      </c>
      <c r="E33" s="317">
        <v>0</v>
      </c>
      <c r="F33" s="319">
        <f t="shared" si="9"/>
        <v>426.66200000000003</v>
      </c>
      <c r="G33" s="320">
        <f t="shared" si="10"/>
        <v>0.008312988046740652</v>
      </c>
      <c r="H33" s="321">
        <v>506.63000000000005</v>
      </c>
      <c r="I33" s="317">
        <v>114.65900000000003</v>
      </c>
      <c r="J33" s="318">
        <v>0.938</v>
      </c>
      <c r="K33" s="317">
        <v>0</v>
      </c>
      <c r="L33" s="319">
        <f t="shared" si="11"/>
        <v>622.2270000000001</v>
      </c>
      <c r="M33" s="322">
        <f t="shared" si="8"/>
        <v>-0.3142984794938182</v>
      </c>
      <c r="N33" s="316">
        <v>622.371</v>
      </c>
      <c r="O33" s="317">
        <v>307.308</v>
      </c>
      <c r="P33" s="318"/>
      <c r="Q33" s="317"/>
      <c r="R33" s="319">
        <f t="shared" si="12"/>
        <v>929.679</v>
      </c>
      <c r="S33" s="320">
        <f t="shared" si="13"/>
        <v>0.008865484193963668</v>
      </c>
      <c r="T33" s="321">
        <v>890.564</v>
      </c>
      <c r="U33" s="317">
        <v>218.17000000000002</v>
      </c>
      <c r="V33" s="318">
        <v>1.5139999999999998</v>
      </c>
      <c r="W33" s="317">
        <v>0</v>
      </c>
      <c r="X33" s="319">
        <f t="shared" si="14"/>
        <v>1110.2479999999998</v>
      </c>
      <c r="Y33" s="323">
        <f t="shared" si="15"/>
        <v>-0.16263843753827967</v>
      </c>
    </row>
    <row r="34" spans="1:25" ht="19.5" customHeight="1">
      <c r="A34" s="315" t="s">
        <v>198</v>
      </c>
      <c r="B34" s="316">
        <v>201.803</v>
      </c>
      <c r="C34" s="317">
        <v>213.11100000000002</v>
      </c>
      <c r="D34" s="318">
        <v>0</v>
      </c>
      <c r="E34" s="317">
        <v>0</v>
      </c>
      <c r="F34" s="319">
        <f t="shared" si="9"/>
        <v>414.914</v>
      </c>
      <c r="G34" s="320">
        <f t="shared" si="10"/>
        <v>0.008084092612947368</v>
      </c>
      <c r="H34" s="321">
        <v>118.625</v>
      </c>
      <c r="I34" s="317">
        <v>141.726</v>
      </c>
      <c r="J34" s="318"/>
      <c r="K34" s="317"/>
      <c r="L34" s="319">
        <f t="shared" si="11"/>
        <v>260.351</v>
      </c>
      <c r="M34" s="322">
        <f t="shared" si="8"/>
        <v>0.5936716202357586</v>
      </c>
      <c r="N34" s="316">
        <v>365.491</v>
      </c>
      <c r="O34" s="317">
        <v>439.61400000000003</v>
      </c>
      <c r="P34" s="318"/>
      <c r="Q34" s="317"/>
      <c r="R34" s="319">
        <f t="shared" si="12"/>
        <v>805.105</v>
      </c>
      <c r="S34" s="320">
        <f t="shared" si="13"/>
        <v>0.0076775377866781114</v>
      </c>
      <c r="T34" s="321">
        <v>238.04000000000002</v>
      </c>
      <c r="U34" s="317">
        <v>254.108</v>
      </c>
      <c r="V34" s="318"/>
      <c r="W34" s="317"/>
      <c r="X34" s="319">
        <f t="shared" si="14"/>
        <v>492.148</v>
      </c>
      <c r="Y34" s="323">
        <f t="shared" si="15"/>
        <v>0.6359001763697099</v>
      </c>
    </row>
    <row r="35" spans="1:25" ht="19.5" customHeight="1">
      <c r="A35" s="315" t="s">
        <v>197</v>
      </c>
      <c r="B35" s="316">
        <v>202.95</v>
      </c>
      <c r="C35" s="317">
        <v>211.096</v>
      </c>
      <c r="D35" s="318">
        <v>0</v>
      </c>
      <c r="E35" s="317">
        <v>0</v>
      </c>
      <c r="F35" s="319">
        <f>SUM(B35:E35)</f>
        <v>414.046</v>
      </c>
      <c r="G35" s="320">
        <f>F35/$F$9</f>
        <v>0.008067180692915656</v>
      </c>
      <c r="H35" s="321">
        <v>362.475</v>
      </c>
      <c r="I35" s="317">
        <v>285.224</v>
      </c>
      <c r="J35" s="318"/>
      <c r="K35" s="317"/>
      <c r="L35" s="319">
        <f>SUM(H35:K35)</f>
        <v>647.6990000000001</v>
      </c>
      <c r="M35" s="322">
        <f>IF(ISERROR(F35/L35-1),"         /0",(F35/L35-1))</f>
        <v>-0.36074318472006295</v>
      </c>
      <c r="N35" s="316">
        <v>374.525</v>
      </c>
      <c r="O35" s="317">
        <v>349.369</v>
      </c>
      <c r="P35" s="318">
        <v>0</v>
      </c>
      <c r="Q35" s="317"/>
      <c r="R35" s="319">
        <f>SUM(N35:Q35)</f>
        <v>723.894</v>
      </c>
      <c r="S35" s="320">
        <f>R35/$R$9</f>
        <v>0.0069031039908453735</v>
      </c>
      <c r="T35" s="321">
        <v>630.624</v>
      </c>
      <c r="U35" s="317">
        <v>551.3009999999999</v>
      </c>
      <c r="V35" s="318"/>
      <c r="W35" s="317"/>
      <c r="X35" s="319">
        <f>SUM(T35:W35)</f>
        <v>1181.925</v>
      </c>
      <c r="Y35" s="323">
        <f>IF(ISERROR(R35/X35-1),"         /0",IF(R35/X35&gt;5,"  *  ",(R35/X35-1)))</f>
        <v>-0.387529665587918</v>
      </c>
    </row>
    <row r="36" spans="1:25" ht="19.5" customHeight="1">
      <c r="A36" s="315" t="s">
        <v>176</v>
      </c>
      <c r="B36" s="316">
        <v>132.414</v>
      </c>
      <c r="C36" s="317">
        <v>248.961</v>
      </c>
      <c r="D36" s="318">
        <v>0</v>
      </c>
      <c r="E36" s="317">
        <v>0</v>
      </c>
      <c r="F36" s="319">
        <f>SUM(B36:E36)</f>
        <v>381.375</v>
      </c>
      <c r="G36" s="320">
        <f>F36/$F$9</f>
        <v>0.007430626154486961</v>
      </c>
      <c r="H36" s="321">
        <v>76.58500000000001</v>
      </c>
      <c r="I36" s="317">
        <v>214.94199999999998</v>
      </c>
      <c r="J36" s="318">
        <v>0</v>
      </c>
      <c r="K36" s="317">
        <v>0.3</v>
      </c>
      <c r="L36" s="319">
        <f>SUM(H36:K36)</f>
        <v>291.827</v>
      </c>
      <c r="M36" s="322">
        <f>IF(ISERROR(F36/L36-1),"         /0",(F36/L36-1))</f>
        <v>0.306853032789975</v>
      </c>
      <c r="N36" s="316">
        <v>249.052</v>
      </c>
      <c r="O36" s="317">
        <v>529.4780000000001</v>
      </c>
      <c r="P36" s="318"/>
      <c r="Q36" s="317"/>
      <c r="R36" s="319">
        <f>SUM(N36:Q36)</f>
        <v>778.5300000000001</v>
      </c>
      <c r="S36" s="320">
        <f>R36/$R$9</f>
        <v>0.007424116721499072</v>
      </c>
      <c r="T36" s="321">
        <v>170.42200000000003</v>
      </c>
      <c r="U36" s="317">
        <v>444.41799999999995</v>
      </c>
      <c r="V36" s="318">
        <v>0</v>
      </c>
      <c r="W36" s="317">
        <v>0.3</v>
      </c>
      <c r="X36" s="319">
        <f>SUM(T36:W36)</f>
        <v>615.1399999999999</v>
      </c>
      <c r="Y36" s="323">
        <f>IF(ISERROR(R36/X36-1),"         /0",IF(R36/X36&gt;5,"  *  ",(R36/X36-1)))</f>
        <v>0.26561433169685</v>
      </c>
    </row>
    <row r="37" spans="1:25" ht="19.5" customHeight="1">
      <c r="A37" s="315" t="s">
        <v>191</v>
      </c>
      <c r="B37" s="316">
        <v>40.673</v>
      </c>
      <c r="C37" s="317">
        <v>222.64000000000001</v>
      </c>
      <c r="D37" s="318">
        <v>0</v>
      </c>
      <c r="E37" s="317">
        <v>0</v>
      </c>
      <c r="F37" s="319">
        <f>SUM(B37:E37)</f>
        <v>263.313</v>
      </c>
      <c r="G37" s="320">
        <f>F37/$F$9</f>
        <v>0.0051303322572702065</v>
      </c>
      <c r="H37" s="321">
        <v>7.626</v>
      </c>
      <c r="I37" s="317">
        <v>205.047</v>
      </c>
      <c r="J37" s="318"/>
      <c r="K37" s="317"/>
      <c r="L37" s="319">
        <f>SUM(H37:K37)</f>
        <v>212.673</v>
      </c>
      <c r="M37" s="322">
        <f>IF(ISERROR(F37/L37-1),"         /0",(F37/L37-1))</f>
        <v>0.23811203114640778</v>
      </c>
      <c r="N37" s="316">
        <v>69.812</v>
      </c>
      <c r="O37" s="317">
        <v>481.639</v>
      </c>
      <c r="P37" s="318"/>
      <c r="Q37" s="317"/>
      <c r="R37" s="319">
        <f>SUM(N37:Q37)</f>
        <v>551.451</v>
      </c>
      <c r="S37" s="320">
        <f>R37/$R$9</f>
        <v>0.005258675439851238</v>
      </c>
      <c r="T37" s="321">
        <v>21.359</v>
      </c>
      <c r="U37" s="317">
        <v>465.46000000000004</v>
      </c>
      <c r="V37" s="318"/>
      <c r="W37" s="317"/>
      <c r="X37" s="319">
        <f>SUM(T37:W37)</f>
        <v>486.819</v>
      </c>
      <c r="Y37" s="323">
        <f>IF(ISERROR(R37/X37-1),"         /0",IF(R37/X37&gt;5,"  *  ",(R37/X37-1)))</f>
        <v>0.1327639225256203</v>
      </c>
    </row>
    <row r="38" spans="1:25" ht="19.5" customHeight="1">
      <c r="A38" s="315" t="s">
        <v>192</v>
      </c>
      <c r="B38" s="316">
        <v>120.957</v>
      </c>
      <c r="C38" s="317">
        <v>142.176</v>
      </c>
      <c r="D38" s="318">
        <v>0</v>
      </c>
      <c r="E38" s="317">
        <v>0</v>
      </c>
      <c r="F38" s="319">
        <f>SUM(B38:E38)</f>
        <v>263.133</v>
      </c>
      <c r="G38" s="320">
        <f>F38/$F$9</f>
        <v>0.005126825177079298</v>
      </c>
      <c r="H38" s="321">
        <v>90.968</v>
      </c>
      <c r="I38" s="317">
        <v>164.269</v>
      </c>
      <c r="J38" s="318"/>
      <c r="K38" s="317"/>
      <c r="L38" s="319">
        <f>SUM(H38:K38)</f>
        <v>255.23700000000002</v>
      </c>
      <c r="M38" s="322">
        <f>IF(ISERROR(F38/L38-1),"         /0",(F38/L38-1))</f>
        <v>0.030935953643084435</v>
      </c>
      <c r="N38" s="316">
        <v>223.968</v>
      </c>
      <c r="O38" s="317">
        <v>252.03199999999998</v>
      </c>
      <c r="P38" s="318"/>
      <c r="Q38" s="317"/>
      <c r="R38" s="319">
        <f>SUM(N38:Q38)</f>
        <v>476</v>
      </c>
      <c r="S38" s="320">
        <f>R38/$R$9</f>
        <v>0.004539169408286845</v>
      </c>
      <c r="T38" s="321">
        <v>177.191</v>
      </c>
      <c r="U38" s="317">
        <v>320.98</v>
      </c>
      <c r="V38" s="318"/>
      <c r="W38" s="317"/>
      <c r="X38" s="319">
        <f>SUM(T38:W38)</f>
        <v>498.17100000000005</v>
      </c>
      <c r="Y38" s="323">
        <f>IF(ISERROR(R38/X38-1),"         /0",IF(R38/X38&gt;5,"  *  ",(R38/X38-1)))</f>
        <v>-0.044504798553107405</v>
      </c>
    </row>
    <row r="39" spans="1:25" ht="19.5" customHeight="1">
      <c r="A39" s="315" t="s">
        <v>169</v>
      </c>
      <c r="B39" s="316">
        <v>1440.794</v>
      </c>
      <c r="C39" s="317">
        <v>407.7829999999999</v>
      </c>
      <c r="D39" s="318">
        <v>578.4129999999999</v>
      </c>
      <c r="E39" s="317">
        <v>199.628</v>
      </c>
      <c r="F39" s="319">
        <f>SUM(B39:E39)</f>
        <v>2626.618</v>
      </c>
      <c r="G39" s="320">
        <f>F39/$F$9</f>
        <v>0.05117644420490654</v>
      </c>
      <c r="H39" s="321">
        <v>1136.335</v>
      </c>
      <c r="I39" s="317">
        <v>369.694</v>
      </c>
      <c r="J39" s="318">
        <v>4516.657</v>
      </c>
      <c r="K39" s="317">
        <v>1837.0020000000002</v>
      </c>
      <c r="L39" s="319">
        <f>SUM(H39:K39)</f>
        <v>7859.688</v>
      </c>
      <c r="M39" s="322">
        <f>IF(ISERROR(F39/L39-1),"         /0",(F39/L39-1))</f>
        <v>-0.6658114164328152</v>
      </c>
      <c r="N39" s="316">
        <v>3713.665</v>
      </c>
      <c r="O39" s="317">
        <v>896.4280000000001</v>
      </c>
      <c r="P39" s="318">
        <v>870.9799999999999</v>
      </c>
      <c r="Q39" s="317">
        <v>262.588</v>
      </c>
      <c r="R39" s="319">
        <f>SUM(N39:Q39)</f>
        <v>5743.660999999999</v>
      </c>
      <c r="S39" s="320">
        <f>R39/$R$9</f>
        <v>0.05477195441758451</v>
      </c>
      <c r="T39" s="321">
        <v>2204.7659999999996</v>
      </c>
      <c r="U39" s="317">
        <v>673.902</v>
      </c>
      <c r="V39" s="318">
        <v>9493.583</v>
      </c>
      <c r="W39" s="317">
        <v>3307.014</v>
      </c>
      <c r="X39" s="319">
        <f>SUM(T39:W39)</f>
        <v>15679.265</v>
      </c>
      <c r="Y39" s="323">
        <f>IF(ISERROR(R39/X39-1),"         /0",IF(R39/X39&gt;5,"  *  ",(R39/X39-1)))</f>
        <v>-0.6336779179381177</v>
      </c>
    </row>
    <row r="40" ht="9" customHeight="1">
      <c r="A40" s="22"/>
    </row>
    <row r="41" ht="14.25">
      <c r="A41" s="12" t="s">
        <v>144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3 M3 Y40:Y65536 M40:M65536">
    <cfRule type="cellIs" priority="9" dxfId="103" operator="lessThan" stopIfTrue="1">
      <formula>0</formula>
    </cfRule>
  </conditionalFormatting>
  <conditionalFormatting sqref="Y9:Y39 M9:M39">
    <cfRule type="cellIs" priority="10" dxfId="103" operator="lessThan">
      <formula>0</formula>
    </cfRule>
    <cfRule type="cellIs" priority="11" dxfId="105" operator="greaterThanOrEqual" stopIfTrue="1">
      <formula>0</formula>
    </cfRule>
  </conditionalFormatting>
  <conditionalFormatting sqref="G7:G8">
    <cfRule type="cellIs" priority="5" dxfId="103" operator="lessThan" stopIfTrue="1">
      <formula>0</formula>
    </cfRule>
  </conditionalFormatting>
  <conditionalFormatting sqref="S7:S8">
    <cfRule type="cellIs" priority="4" dxfId="103" operator="lessThan" stopIfTrue="1">
      <formula>0</formula>
    </cfRule>
  </conditionalFormatting>
  <conditionalFormatting sqref="M5 Y5 Y7:Y8 M7:M8">
    <cfRule type="cellIs" priority="6" dxfId="103" operator="lessThan" stopIfTrue="1">
      <formula>0</formula>
    </cfRule>
  </conditionalFormatting>
  <conditionalFormatting sqref="M6 Y6">
    <cfRule type="cellIs" priority="3" dxfId="103" operator="lessThan" stopIfTrue="1">
      <formula>0</formula>
    </cfRule>
  </conditionalFormatting>
  <conditionalFormatting sqref="G6">
    <cfRule type="cellIs" priority="2" dxfId="103" operator="lessThan" stopIfTrue="1">
      <formula>0</formula>
    </cfRule>
  </conditionalFormatting>
  <conditionalFormatting sqref="S6">
    <cfRule type="cellIs" priority="1" dxfId="103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9"/>
  <sheetViews>
    <sheetView showGridLines="0" zoomScale="88" zoomScaleNormal="88" zoomScalePageLayoutView="0" workbookViewId="0" topLeftCell="A1">
      <selection activeCell="N9" sqref="N9:O67"/>
    </sheetView>
  </sheetViews>
  <sheetFormatPr defaultColWidth="9.140625" defaultRowHeight="15"/>
  <cols>
    <col min="1" max="1" width="44.00390625" style="32" customWidth="1"/>
    <col min="2" max="2" width="12.28125" style="32" customWidth="1"/>
    <col min="3" max="3" width="11.57421875" style="32" customWidth="1"/>
    <col min="4" max="4" width="11.421875" style="32" bestFit="1" customWidth="1"/>
    <col min="5" max="5" width="10.28125" style="32" bestFit="1" customWidth="1"/>
    <col min="6" max="6" width="11.421875" style="32" bestFit="1" customWidth="1"/>
    <col min="7" max="7" width="11.421875" style="32" customWidth="1"/>
    <col min="8" max="8" width="11.421875" style="32" bestFit="1" customWidth="1"/>
    <col min="9" max="9" width="9.00390625" style="32" customWidth="1"/>
    <col min="10" max="10" width="11.421875" style="32" bestFit="1" customWidth="1"/>
    <col min="11" max="11" width="11.421875" style="32" customWidth="1"/>
    <col min="12" max="12" width="12.421875" style="32" bestFit="1" customWidth="1"/>
    <col min="13" max="13" width="10.57421875" style="32" customWidth="1"/>
    <col min="14" max="14" width="12.28125" style="32" customWidth="1"/>
    <col min="15" max="15" width="11.421875" style="32" customWidth="1"/>
    <col min="16" max="16" width="12.421875" style="32" bestFit="1" customWidth="1"/>
    <col min="17" max="17" width="9.140625" style="32" customWidth="1"/>
    <col min="18" max="16384" width="9.140625" style="32" customWidth="1"/>
  </cols>
  <sheetData>
    <row r="1" spans="14:17" ht="16.5">
      <c r="N1" s="600"/>
      <c r="O1" s="600"/>
      <c r="P1" s="600" t="s">
        <v>26</v>
      </c>
      <c r="Q1" s="600"/>
    </row>
    <row r="2" ht="3.75" customHeight="1" thickBot="1"/>
    <row r="3" spans="1:17" ht="24" customHeight="1" thickTop="1">
      <c r="A3" s="663" t="s">
        <v>45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5"/>
    </row>
    <row r="4" spans="1:17" ht="18.75" customHeight="1" thickBot="1">
      <c r="A4" s="655" t="s">
        <v>35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  <c r="P4" s="656"/>
      <c r="Q4" s="657"/>
    </row>
    <row r="5" spans="1:17" s="101" customFormat="1" ht="20.25" customHeight="1" thickBot="1">
      <c r="A5" s="652" t="s">
        <v>278</v>
      </c>
      <c r="B5" s="658" t="s">
        <v>33</v>
      </c>
      <c r="C5" s="659"/>
      <c r="D5" s="659"/>
      <c r="E5" s="659"/>
      <c r="F5" s="660"/>
      <c r="G5" s="660"/>
      <c r="H5" s="660"/>
      <c r="I5" s="661"/>
      <c r="J5" s="659" t="s">
        <v>32</v>
      </c>
      <c r="K5" s="659"/>
      <c r="L5" s="659"/>
      <c r="M5" s="659"/>
      <c r="N5" s="659"/>
      <c r="O5" s="659"/>
      <c r="P5" s="659"/>
      <c r="Q5" s="662"/>
    </row>
    <row r="6" spans="1:17" s="102" customFormat="1" ht="28.5" customHeight="1" thickBot="1">
      <c r="A6" s="653"/>
      <c r="B6" s="588" t="s">
        <v>154</v>
      </c>
      <c r="C6" s="598"/>
      <c r="D6" s="599"/>
      <c r="E6" s="594" t="s">
        <v>31</v>
      </c>
      <c r="F6" s="588" t="s">
        <v>155</v>
      </c>
      <c r="G6" s="598"/>
      <c r="H6" s="599"/>
      <c r="I6" s="596" t="s">
        <v>30</v>
      </c>
      <c r="J6" s="588" t="s">
        <v>156</v>
      </c>
      <c r="K6" s="598"/>
      <c r="L6" s="599"/>
      <c r="M6" s="594" t="s">
        <v>31</v>
      </c>
      <c r="N6" s="588" t="s">
        <v>157</v>
      </c>
      <c r="O6" s="598"/>
      <c r="P6" s="599"/>
      <c r="Q6" s="594" t="s">
        <v>30</v>
      </c>
    </row>
    <row r="7" spans="1:17" s="34" customFormat="1" ht="22.5" customHeight="1" thickBot="1">
      <c r="A7" s="654"/>
      <c r="B7" s="20" t="s">
        <v>20</v>
      </c>
      <c r="C7" s="17" t="s">
        <v>19</v>
      </c>
      <c r="D7" s="17" t="s">
        <v>15</v>
      </c>
      <c r="E7" s="595"/>
      <c r="F7" s="20" t="s">
        <v>20</v>
      </c>
      <c r="G7" s="18" t="s">
        <v>19</v>
      </c>
      <c r="H7" s="17" t="s">
        <v>15</v>
      </c>
      <c r="I7" s="597"/>
      <c r="J7" s="20" t="s">
        <v>20</v>
      </c>
      <c r="K7" s="17" t="s">
        <v>19</v>
      </c>
      <c r="L7" s="18" t="s">
        <v>15</v>
      </c>
      <c r="M7" s="595"/>
      <c r="N7" s="19" t="s">
        <v>20</v>
      </c>
      <c r="O7" s="18" t="s">
        <v>19</v>
      </c>
      <c r="P7" s="17" t="s">
        <v>15</v>
      </c>
      <c r="Q7" s="595"/>
    </row>
    <row r="8" spans="1:17" s="527" customFormat="1" ht="18" customHeight="1" thickBot="1">
      <c r="A8" s="520" t="s">
        <v>44</v>
      </c>
      <c r="B8" s="521">
        <f>SUM(B9:B67)</f>
        <v>1793297</v>
      </c>
      <c r="C8" s="522">
        <f>SUM(C9:C67)</f>
        <v>49401</v>
      </c>
      <c r="D8" s="522">
        <f>C8+B8</f>
        <v>1842698</v>
      </c>
      <c r="E8" s="523">
        <f aca="true" t="shared" si="0" ref="E8:E16">D8/$D$8</f>
        <v>1</v>
      </c>
      <c r="F8" s="522">
        <f>SUM(F9:F67)</f>
        <v>1668827</v>
      </c>
      <c r="G8" s="522">
        <f>SUM(G9:G67)</f>
        <v>56791</v>
      </c>
      <c r="H8" s="522">
        <f aca="true" t="shared" si="1" ref="H8:H16">G8+F8</f>
        <v>1725618</v>
      </c>
      <c r="I8" s="524">
        <f aca="true" t="shared" si="2" ref="I8:I16">(D8/H8-1)</f>
        <v>0.06784815642859554</v>
      </c>
      <c r="J8" s="525">
        <f>SUM(J9:J67)</f>
        <v>3960443</v>
      </c>
      <c r="K8" s="522">
        <f>SUM(K9:K67)</f>
        <v>102536</v>
      </c>
      <c r="L8" s="522">
        <f aca="true" t="shared" si="3" ref="L8:L16">K8+J8</f>
        <v>4062979</v>
      </c>
      <c r="M8" s="523">
        <f aca="true" t="shared" si="4" ref="M8:M16">(L8/$L$8)</f>
        <v>1</v>
      </c>
      <c r="N8" s="522">
        <f>SUM(N9:N67)</f>
        <v>3574477</v>
      </c>
      <c r="O8" s="522">
        <f>SUM(O9:O67)</f>
        <v>125614</v>
      </c>
      <c r="P8" s="522">
        <f aca="true" t="shared" si="5" ref="P8:P16">O8+N8</f>
        <v>3700091</v>
      </c>
      <c r="Q8" s="526">
        <f aca="true" t="shared" si="6" ref="Q8:Q16">(L8/P8-1)</f>
        <v>0.09807542571250272</v>
      </c>
    </row>
    <row r="9" spans="1:17" s="33" customFormat="1" ht="18" customHeight="1" thickTop="1">
      <c r="A9" s="333" t="s">
        <v>219</v>
      </c>
      <c r="B9" s="334">
        <v>238424</v>
      </c>
      <c r="C9" s="335">
        <v>661</v>
      </c>
      <c r="D9" s="335">
        <f aca="true" t="shared" si="7" ref="D9:D67">C9+B9</f>
        <v>239085</v>
      </c>
      <c r="E9" s="336">
        <f t="shared" si="0"/>
        <v>0.1297472510416791</v>
      </c>
      <c r="F9" s="337">
        <v>232098</v>
      </c>
      <c r="G9" s="335">
        <v>667</v>
      </c>
      <c r="H9" s="335">
        <f t="shared" si="1"/>
        <v>232765</v>
      </c>
      <c r="I9" s="338">
        <f t="shared" si="2"/>
        <v>0.027151848430820857</v>
      </c>
      <c r="J9" s="337">
        <v>505697</v>
      </c>
      <c r="K9" s="335">
        <v>930</v>
      </c>
      <c r="L9" s="335">
        <f t="shared" si="3"/>
        <v>506627</v>
      </c>
      <c r="M9" s="338">
        <f t="shared" si="4"/>
        <v>0.12469348229464144</v>
      </c>
      <c r="N9" s="337">
        <v>476579</v>
      </c>
      <c r="O9" s="335">
        <v>731</v>
      </c>
      <c r="P9" s="335">
        <f t="shared" si="5"/>
        <v>477310</v>
      </c>
      <c r="Q9" s="339">
        <f t="shared" si="6"/>
        <v>0.061421298527162715</v>
      </c>
    </row>
    <row r="10" spans="1:17" s="33" customFormat="1" ht="18" customHeight="1">
      <c r="A10" s="340" t="s">
        <v>220</v>
      </c>
      <c r="B10" s="341">
        <v>181109</v>
      </c>
      <c r="C10" s="342">
        <v>110</v>
      </c>
      <c r="D10" s="342">
        <f t="shared" si="7"/>
        <v>181219</v>
      </c>
      <c r="E10" s="343">
        <f t="shared" si="0"/>
        <v>0.09834438415844593</v>
      </c>
      <c r="F10" s="344">
        <v>178353</v>
      </c>
      <c r="G10" s="342">
        <v>181</v>
      </c>
      <c r="H10" s="342">
        <f t="shared" si="1"/>
        <v>178534</v>
      </c>
      <c r="I10" s="345">
        <f t="shared" si="2"/>
        <v>0.015039152206302475</v>
      </c>
      <c r="J10" s="344">
        <v>415600</v>
      </c>
      <c r="K10" s="342">
        <v>207</v>
      </c>
      <c r="L10" s="342">
        <f t="shared" si="3"/>
        <v>415807</v>
      </c>
      <c r="M10" s="345">
        <f t="shared" si="4"/>
        <v>0.10234042558428187</v>
      </c>
      <c r="N10" s="344">
        <v>390102</v>
      </c>
      <c r="O10" s="342">
        <v>340</v>
      </c>
      <c r="P10" s="342">
        <f t="shared" si="5"/>
        <v>390442</v>
      </c>
      <c r="Q10" s="346">
        <f t="shared" si="6"/>
        <v>0.0649648347257723</v>
      </c>
    </row>
    <row r="11" spans="1:17" s="33" customFormat="1" ht="18" customHeight="1">
      <c r="A11" s="340" t="s">
        <v>221</v>
      </c>
      <c r="B11" s="341">
        <v>140502</v>
      </c>
      <c r="C11" s="342">
        <v>176</v>
      </c>
      <c r="D11" s="342">
        <f t="shared" si="7"/>
        <v>140678</v>
      </c>
      <c r="E11" s="343">
        <f t="shared" si="0"/>
        <v>0.0763434919883779</v>
      </c>
      <c r="F11" s="344">
        <v>137319</v>
      </c>
      <c r="G11" s="342">
        <v>345</v>
      </c>
      <c r="H11" s="342">
        <f t="shared" si="1"/>
        <v>137664</v>
      </c>
      <c r="I11" s="345">
        <f t="shared" si="2"/>
        <v>0.02189388656438873</v>
      </c>
      <c r="J11" s="344">
        <v>293709</v>
      </c>
      <c r="K11" s="342">
        <v>459</v>
      </c>
      <c r="L11" s="342">
        <f t="shared" si="3"/>
        <v>294168</v>
      </c>
      <c r="M11" s="345">
        <f t="shared" si="4"/>
        <v>0.07240204785700345</v>
      </c>
      <c r="N11" s="344">
        <v>280836</v>
      </c>
      <c r="O11" s="342">
        <v>691</v>
      </c>
      <c r="P11" s="342">
        <f t="shared" si="5"/>
        <v>281527</v>
      </c>
      <c r="Q11" s="346">
        <f t="shared" si="6"/>
        <v>0.04490155473542501</v>
      </c>
    </row>
    <row r="12" spans="1:17" s="33" customFormat="1" ht="18" customHeight="1">
      <c r="A12" s="340" t="s">
        <v>222</v>
      </c>
      <c r="B12" s="341">
        <v>104646</v>
      </c>
      <c r="C12" s="342">
        <v>142</v>
      </c>
      <c r="D12" s="342">
        <f t="shared" si="7"/>
        <v>104788</v>
      </c>
      <c r="E12" s="343">
        <f t="shared" si="0"/>
        <v>0.05686661623337085</v>
      </c>
      <c r="F12" s="344">
        <v>79489</v>
      </c>
      <c r="G12" s="342">
        <v>24</v>
      </c>
      <c r="H12" s="342">
        <f t="shared" si="1"/>
        <v>79513</v>
      </c>
      <c r="I12" s="345">
        <f t="shared" si="2"/>
        <v>0.3178725491429075</v>
      </c>
      <c r="J12" s="344">
        <v>241064</v>
      </c>
      <c r="K12" s="342">
        <v>439</v>
      </c>
      <c r="L12" s="342">
        <f t="shared" si="3"/>
        <v>241503</v>
      </c>
      <c r="M12" s="345">
        <f t="shared" si="4"/>
        <v>0.059439883888152016</v>
      </c>
      <c r="N12" s="344">
        <v>189291</v>
      </c>
      <c r="O12" s="342">
        <v>59</v>
      </c>
      <c r="P12" s="342">
        <f t="shared" si="5"/>
        <v>189350</v>
      </c>
      <c r="Q12" s="346">
        <f t="shared" si="6"/>
        <v>0.2754317401637181</v>
      </c>
    </row>
    <row r="13" spans="1:17" s="33" customFormat="1" ht="18" customHeight="1">
      <c r="A13" s="340" t="s">
        <v>223</v>
      </c>
      <c r="B13" s="341">
        <v>103026</v>
      </c>
      <c r="C13" s="342">
        <v>512</v>
      </c>
      <c r="D13" s="342">
        <f t="shared" si="7"/>
        <v>103538</v>
      </c>
      <c r="E13" s="343">
        <f t="shared" si="0"/>
        <v>0.056188263079462834</v>
      </c>
      <c r="F13" s="344">
        <v>103879</v>
      </c>
      <c r="G13" s="342">
        <v>1380</v>
      </c>
      <c r="H13" s="342">
        <f t="shared" si="1"/>
        <v>105259</v>
      </c>
      <c r="I13" s="345">
        <f t="shared" si="2"/>
        <v>-0.016350145830760332</v>
      </c>
      <c r="J13" s="344">
        <v>233795</v>
      </c>
      <c r="K13" s="342">
        <v>559</v>
      </c>
      <c r="L13" s="342">
        <f t="shared" si="3"/>
        <v>234354</v>
      </c>
      <c r="M13" s="345">
        <f t="shared" si="4"/>
        <v>0.057680337506051595</v>
      </c>
      <c r="N13" s="344">
        <v>233312</v>
      </c>
      <c r="O13" s="342">
        <v>1428</v>
      </c>
      <c r="P13" s="342">
        <f t="shared" si="5"/>
        <v>234740</v>
      </c>
      <c r="Q13" s="346">
        <f t="shared" si="6"/>
        <v>-0.0016443724972309282</v>
      </c>
    </row>
    <row r="14" spans="1:17" s="33" customFormat="1" ht="18" customHeight="1">
      <c r="A14" s="340" t="s">
        <v>224</v>
      </c>
      <c r="B14" s="341">
        <v>75278</v>
      </c>
      <c r="C14" s="342">
        <v>1</v>
      </c>
      <c r="D14" s="342">
        <f t="shared" si="7"/>
        <v>75279</v>
      </c>
      <c r="E14" s="343">
        <f t="shared" si="0"/>
        <v>0.04085259765843345</v>
      </c>
      <c r="F14" s="344">
        <v>50867</v>
      </c>
      <c r="G14" s="342">
        <v>13</v>
      </c>
      <c r="H14" s="342">
        <f t="shared" si="1"/>
        <v>50880</v>
      </c>
      <c r="I14" s="345">
        <f t="shared" si="2"/>
        <v>0.47954009433962264</v>
      </c>
      <c r="J14" s="344">
        <v>175144</v>
      </c>
      <c r="K14" s="342">
        <v>25</v>
      </c>
      <c r="L14" s="342">
        <f t="shared" si="3"/>
        <v>175169</v>
      </c>
      <c r="M14" s="345">
        <f t="shared" si="4"/>
        <v>0.043113439670744054</v>
      </c>
      <c r="N14" s="344">
        <v>119834</v>
      </c>
      <c r="O14" s="342">
        <v>138</v>
      </c>
      <c r="P14" s="342">
        <f t="shared" si="5"/>
        <v>119972</v>
      </c>
      <c r="Q14" s="346">
        <f t="shared" si="6"/>
        <v>0.46008235254892815</v>
      </c>
    </row>
    <row r="15" spans="1:17" s="33" customFormat="1" ht="18" customHeight="1">
      <c r="A15" s="340" t="s">
        <v>225</v>
      </c>
      <c r="B15" s="341">
        <v>72318</v>
      </c>
      <c r="C15" s="342">
        <v>257</v>
      </c>
      <c r="D15" s="342">
        <f t="shared" si="7"/>
        <v>72575</v>
      </c>
      <c r="E15" s="343">
        <f t="shared" si="0"/>
        <v>0.03938518411589962</v>
      </c>
      <c r="F15" s="344">
        <v>70420</v>
      </c>
      <c r="G15" s="342">
        <v>127</v>
      </c>
      <c r="H15" s="342">
        <f t="shared" si="1"/>
        <v>70547</v>
      </c>
      <c r="I15" s="345">
        <f t="shared" si="2"/>
        <v>0.028746792918196373</v>
      </c>
      <c r="J15" s="344">
        <v>156890</v>
      </c>
      <c r="K15" s="342">
        <v>415</v>
      </c>
      <c r="L15" s="342">
        <f t="shared" si="3"/>
        <v>157305</v>
      </c>
      <c r="M15" s="345">
        <f t="shared" si="4"/>
        <v>0.03871666577651521</v>
      </c>
      <c r="N15" s="344">
        <v>143215</v>
      </c>
      <c r="O15" s="342">
        <v>249</v>
      </c>
      <c r="P15" s="342">
        <f t="shared" si="5"/>
        <v>143464</v>
      </c>
      <c r="Q15" s="346">
        <f t="shared" si="6"/>
        <v>0.09647716500306691</v>
      </c>
    </row>
    <row r="16" spans="1:17" s="33" customFormat="1" ht="18" customHeight="1">
      <c r="A16" s="340" t="s">
        <v>226</v>
      </c>
      <c r="B16" s="341">
        <v>68869</v>
      </c>
      <c r="C16" s="342">
        <v>284</v>
      </c>
      <c r="D16" s="342">
        <f t="shared" si="7"/>
        <v>69153</v>
      </c>
      <c r="E16" s="343">
        <f t="shared" si="0"/>
        <v>0.037528124521761026</v>
      </c>
      <c r="F16" s="344">
        <v>79449</v>
      </c>
      <c r="G16" s="342">
        <v>86</v>
      </c>
      <c r="H16" s="342">
        <f t="shared" si="1"/>
        <v>79535</v>
      </c>
      <c r="I16" s="345">
        <f t="shared" si="2"/>
        <v>-0.13053372728987234</v>
      </c>
      <c r="J16" s="344">
        <v>142143</v>
      </c>
      <c r="K16" s="342">
        <v>594</v>
      </c>
      <c r="L16" s="342">
        <f t="shared" si="3"/>
        <v>142737</v>
      </c>
      <c r="M16" s="345">
        <f t="shared" si="4"/>
        <v>0.035131119309255596</v>
      </c>
      <c r="N16" s="344">
        <v>170321</v>
      </c>
      <c r="O16" s="342">
        <v>192</v>
      </c>
      <c r="P16" s="342">
        <f t="shared" si="5"/>
        <v>170513</v>
      </c>
      <c r="Q16" s="346">
        <f t="shared" si="6"/>
        <v>-0.1628966706350835</v>
      </c>
    </row>
    <row r="17" spans="1:17" s="33" customFormat="1" ht="18" customHeight="1">
      <c r="A17" s="340" t="s">
        <v>227</v>
      </c>
      <c r="B17" s="341">
        <v>57953</v>
      </c>
      <c r="C17" s="342">
        <v>6183</v>
      </c>
      <c r="D17" s="342">
        <f aca="true" t="shared" si="8" ref="D17:D28">C17+B17</f>
        <v>64136</v>
      </c>
      <c r="E17" s="343">
        <f aca="true" t="shared" si="9" ref="E17:E28">D17/$D$8</f>
        <v>0.0348054863032358</v>
      </c>
      <c r="F17" s="344">
        <v>63396</v>
      </c>
      <c r="G17" s="342">
        <v>11738</v>
      </c>
      <c r="H17" s="342">
        <f aca="true" t="shared" si="10" ref="H17:H28">G17+F17</f>
        <v>75134</v>
      </c>
      <c r="I17" s="345">
        <f aca="true" t="shared" si="11" ref="I17:I28">(D17/H17-1)</f>
        <v>-0.14637847046610053</v>
      </c>
      <c r="J17" s="344">
        <v>127089</v>
      </c>
      <c r="K17" s="342">
        <v>11038</v>
      </c>
      <c r="L17" s="342">
        <f aca="true" t="shared" si="12" ref="L17:L28">K17+J17</f>
        <v>138127</v>
      </c>
      <c r="M17" s="345">
        <f aca="true" t="shared" si="13" ref="M17:M28">(L17/$L$8)</f>
        <v>0.033996483860733714</v>
      </c>
      <c r="N17" s="344">
        <v>140968</v>
      </c>
      <c r="O17" s="342">
        <v>24552</v>
      </c>
      <c r="P17" s="342">
        <f aca="true" t="shared" si="14" ref="P17:P28">O17+N17</f>
        <v>165520</v>
      </c>
      <c r="Q17" s="346">
        <f aca="true" t="shared" si="15" ref="Q17:Q28">(L17/P17-1)</f>
        <v>-0.1654966167230546</v>
      </c>
    </row>
    <row r="18" spans="1:17" s="33" customFormat="1" ht="18" customHeight="1">
      <c r="A18" s="340" t="s">
        <v>228</v>
      </c>
      <c r="B18" s="341">
        <v>44698</v>
      </c>
      <c r="C18" s="342">
        <v>16</v>
      </c>
      <c r="D18" s="342">
        <f t="shared" si="8"/>
        <v>44714</v>
      </c>
      <c r="E18" s="343">
        <f t="shared" si="9"/>
        <v>0.024265506339074552</v>
      </c>
      <c r="F18" s="344">
        <v>42604</v>
      </c>
      <c r="G18" s="342">
        <v>127</v>
      </c>
      <c r="H18" s="342">
        <f t="shared" si="10"/>
        <v>42731</v>
      </c>
      <c r="I18" s="345">
        <f t="shared" si="11"/>
        <v>0.04640659006342007</v>
      </c>
      <c r="J18" s="344">
        <v>98183</v>
      </c>
      <c r="K18" s="342">
        <v>23</v>
      </c>
      <c r="L18" s="342">
        <f t="shared" si="12"/>
        <v>98206</v>
      </c>
      <c r="M18" s="345">
        <f t="shared" si="13"/>
        <v>0.024170934676256018</v>
      </c>
      <c r="N18" s="344">
        <v>92271</v>
      </c>
      <c r="O18" s="342">
        <v>165</v>
      </c>
      <c r="P18" s="342">
        <f t="shared" si="14"/>
        <v>92436</v>
      </c>
      <c r="Q18" s="346">
        <f t="shared" si="15"/>
        <v>0.06242156735471038</v>
      </c>
    </row>
    <row r="19" spans="1:17" s="33" customFormat="1" ht="18" customHeight="1">
      <c r="A19" s="340" t="s">
        <v>229</v>
      </c>
      <c r="B19" s="341">
        <v>42037</v>
      </c>
      <c r="C19" s="342">
        <v>11</v>
      </c>
      <c r="D19" s="342">
        <f t="shared" si="8"/>
        <v>42048</v>
      </c>
      <c r="E19" s="343">
        <f t="shared" si="9"/>
        <v>0.022818714732419528</v>
      </c>
      <c r="F19" s="344">
        <v>28079</v>
      </c>
      <c r="G19" s="342"/>
      <c r="H19" s="342">
        <f t="shared" si="10"/>
        <v>28079</v>
      </c>
      <c r="I19" s="345">
        <f t="shared" si="11"/>
        <v>0.4974892268243172</v>
      </c>
      <c r="J19" s="344">
        <v>100485</v>
      </c>
      <c r="K19" s="342">
        <v>24</v>
      </c>
      <c r="L19" s="342">
        <f t="shared" si="12"/>
        <v>100509</v>
      </c>
      <c r="M19" s="345">
        <f t="shared" si="13"/>
        <v>0.024737760150864672</v>
      </c>
      <c r="N19" s="344">
        <v>63429</v>
      </c>
      <c r="O19" s="342">
        <v>22</v>
      </c>
      <c r="P19" s="342">
        <f t="shared" si="14"/>
        <v>63451</v>
      </c>
      <c r="Q19" s="346">
        <f t="shared" si="15"/>
        <v>0.5840412286646388</v>
      </c>
    </row>
    <row r="20" spans="1:17" s="33" customFormat="1" ht="18" customHeight="1">
      <c r="A20" s="340" t="s">
        <v>230</v>
      </c>
      <c r="B20" s="341">
        <v>40573</v>
      </c>
      <c r="C20" s="342">
        <v>224</v>
      </c>
      <c r="D20" s="342">
        <f t="shared" si="8"/>
        <v>40797</v>
      </c>
      <c r="E20" s="343">
        <f t="shared" si="9"/>
        <v>0.022139818895988383</v>
      </c>
      <c r="F20" s="344">
        <v>39015</v>
      </c>
      <c r="G20" s="342">
        <v>9</v>
      </c>
      <c r="H20" s="342">
        <f t="shared" si="10"/>
        <v>39024</v>
      </c>
      <c r="I20" s="345">
        <f t="shared" si="11"/>
        <v>0.045433579335793395</v>
      </c>
      <c r="J20" s="344">
        <v>96816</v>
      </c>
      <c r="K20" s="342">
        <v>240</v>
      </c>
      <c r="L20" s="342">
        <f t="shared" si="12"/>
        <v>97056</v>
      </c>
      <c r="M20" s="345">
        <f t="shared" si="13"/>
        <v>0.023887891126190906</v>
      </c>
      <c r="N20" s="344">
        <v>88815</v>
      </c>
      <c r="O20" s="342">
        <v>19</v>
      </c>
      <c r="P20" s="342">
        <f t="shared" si="14"/>
        <v>88834</v>
      </c>
      <c r="Q20" s="346">
        <f t="shared" si="15"/>
        <v>0.0925546524979175</v>
      </c>
    </row>
    <row r="21" spans="1:17" s="33" customFormat="1" ht="18" customHeight="1">
      <c r="A21" s="340" t="s">
        <v>231</v>
      </c>
      <c r="B21" s="341">
        <v>32572</v>
      </c>
      <c r="C21" s="342">
        <v>17</v>
      </c>
      <c r="D21" s="342">
        <f t="shared" si="8"/>
        <v>32589</v>
      </c>
      <c r="E21" s="343">
        <f t="shared" si="9"/>
        <v>0.01768548074616676</v>
      </c>
      <c r="F21" s="344">
        <v>22984</v>
      </c>
      <c r="G21" s="342">
        <v>199</v>
      </c>
      <c r="H21" s="342">
        <f t="shared" si="10"/>
        <v>23183</v>
      </c>
      <c r="I21" s="345">
        <f t="shared" si="11"/>
        <v>0.4057283354181944</v>
      </c>
      <c r="J21" s="344">
        <v>70708</v>
      </c>
      <c r="K21" s="342">
        <v>152</v>
      </c>
      <c r="L21" s="342">
        <f t="shared" si="12"/>
        <v>70860</v>
      </c>
      <c r="M21" s="345">
        <f t="shared" si="13"/>
        <v>0.017440405180533792</v>
      </c>
      <c r="N21" s="344">
        <v>46572</v>
      </c>
      <c r="O21" s="342">
        <v>893</v>
      </c>
      <c r="P21" s="342">
        <f t="shared" si="14"/>
        <v>47465</v>
      </c>
      <c r="Q21" s="346">
        <f t="shared" si="15"/>
        <v>0.49288949752449174</v>
      </c>
    </row>
    <row r="22" spans="1:17" s="33" customFormat="1" ht="18" customHeight="1">
      <c r="A22" s="340" t="s">
        <v>232</v>
      </c>
      <c r="B22" s="341">
        <v>24842</v>
      </c>
      <c r="C22" s="342">
        <v>255</v>
      </c>
      <c r="D22" s="342">
        <f t="shared" si="8"/>
        <v>25097</v>
      </c>
      <c r="E22" s="343">
        <f t="shared" si="9"/>
        <v>0.013619703282903656</v>
      </c>
      <c r="F22" s="344">
        <v>16240</v>
      </c>
      <c r="G22" s="342">
        <v>1420</v>
      </c>
      <c r="H22" s="342">
        <f t="shared" si="10"/>
        <v>17660</v>
      </c>
      <c r="I22" s="345">
        <f t="shared" si="11"/>
        <v>0.42112117780294445</v>
      </c>
      <c r="J22" s="344">
        <v>57851</v>
      </c>
      <c r="K22" s="342">
        <v>270</v>
      </c>
      <c r="L22" s="342">
        <f t="shared" si="12"/>
        <v>58121</v>
      </c>
      <c r="M22" s="345">
        <f t="shared" si="13"/>
        <v>0.014305021020290777</v>
      </c>
      <c r="N22" s="344">
        <v>41810</v>
      </c>
      <c r="O22" s="342">
        <v>1420</v>
      </c>
      <c r="P22" s="342">
        <f t="shared" si="14"/>
        <v>43230</v>
      </c>
      <c r="Q22" s="346">
        <f t="shared" si="15"/>
        <v>0.3444598658339115</v>
      </c>
    </row>
    <row r="23" spans="1:17" s="33" customFormat="1" ht="18" customHeight="1">
      <c r="A23" s="340" t="s">
        <v>233</v>
      </c>
      <c r="B23" s="341">
        <v>23999</v>
      </c>
      <c r="C23" s="342">
        <v>530</v>
      </c>
      <c r="D23" s="342">
        <f t="shared" si="8"/>
        <v>24529</v>
      </c>
      <c r="E23" s="343">
        <f t="shared" si="9"/>
        <v>0.013311459609767852</v>
      </c>
      <c r="F23" s="344">
        <v>29643</v>
      </c>
      <c r="G23" s="342"/>
      <c r="H23" s="342">
        <f t="shared" si="10"/>
        <v>29643</v>
      </c>
      <c r="I23" s="345">
        <f t="shared" si="11"/>
        <v>-0.17251965050770834</v>
      </c>
      <c r="J23" s="344">
        <v>61410</v>
      </c>
      <c r="K23" s="342">
        <v>534</v>
      </c>
      <c r="L23" s="342">
        <f t="shared" si="12"/>
        <v>61944</v>
      </c>
      <c r="M23" s="345">
        <f t="shared" si="13"/>
        <v>0.015245956230637668</v>
      </c>
      <c r="N23" s="344">
        <v>62684</v>
      </c>
      <c r="O23" s="342">
        <v>3887</v>
      </c>
      <c r="P23" s="342">
        <f t="shared" si="14"/>
        <v>66571</v>
      </c>
      <c r="Q23" s="346">
        <f t="shared" si="15"/>
        <v>-0.06950473930089673</v>
      </c>
    </row>
    <row r="24" spans="1:17" s="33" customFormat="1" ht="18" customHeight="1">
      <c r="A24" s="340" t="s">
        <v>234</v>
      </c>
      <c r="B24" s="341">
        <v>23956</v>
      </c>
      <c r="C24" s="342">
        <v>6</v>
      </c>
      <c r="D24" s="342">
        <f t="shared" si="8"/>
        <v>23962</v>
      </c>
      <c r="E24" s="343">
        <f t="shared" si="9"/>
        <v>0.013003758619155174</v>
      </c>
      <c r="F24" s="344">
        <v>15374</v>
      </c>
      <c r="G24" s="342"/>
      <c r="H24" s="342">
        <f t="shared" si="10"/>
        <v>15374</v>
      </c>
      <c r="I24" s="345">
        <f t="shared" si="11"/>
        <v>0.5586054377520489</v>
      </c>
      <c r="J24" s="344">
        <v>61970</v>
      </c>
      <c r="K24" s="342">
        <v>9</v>
      </c>
      <c r="L24" s="342">
        <f t="shared" si="12"/>
        <v>61979</v>
      </c>
      <c r="M24" s="345">
        <f t="shared" si="13"/>
        <v>0.015254570599552692</v>
      </c>
      <c r="N24" s="344">
        <v>37081</v>
      </c>
      <c r="O24" s="342">
        <v>22</v>
      </c>
      <c r="P24" s="342">
        <f t="shared" si="14"/>
        <v>37103</v>
      </c>
      <c r="Q24" s="346">
        <f t="shared" si="15"/>
        <v>0.6704579144543568</v>
      </c>
    </row>
    <row r="25" spans="1:17" s="33" customFormat="1" ht="18" customHeight="1">
      <c r="A25" s="340" t="s">
        <v>235</v>
      </c>
      <c r="B25" s="341">
        <v>23813</v>
      </c>
      <c r="C25" s="342">
        <v>2</v>
      </c>
      <c r="D25" s="342">
        <f t="shared" si="8"/>
        <v>23815</v>
      </c>
      <c r="E25" s="343">
        <f t="shared" si="9"/>
        <v>0.01292398428825559</v>
      </c>
      <c r="F25" s="344">
        <v>22514</v>
      </c>
      <c r="G25" s="342"/>
      <c r="H25" s="342">
        <f t="shared" si="10"/>
        <v>22514</v>
      </c>
      <c r="I25" s="345">
        <f t="shared" si="11"/>
        <v>0.05778626632317674</v>
      </c>
      <c r="J25" s="344">
        <v>56219</v>
      </c>
      <c r="K25" s="342">
        <v>2</v>
      </c>
      <c r="L25" s="342">
        <f t="shared" si="12"/>
        <v>56221</v>
      </c>
      <c r="M25" s="345">
        <f t="shared" si="13"/>
        <v>0.013837383850617982</v>
      </c>
      <c r="N25" s="344">
        <v>46442</v>
      </c>
      <c r="O25" s="342"/>
      <c r="P25" s="342">
        <f t="shared" si="14"/>
        <v>46442</v>
      </c>
      <c r="Q25" s="346">
        <f t="shared" si="15"/>
        <v>0.21056371387967787</v>
      </c>
    </row>
    <row r="26" spans="1:17" s="33" customFormat="1" ht="18" customHeight="1">
      <c r="A26" s="340" t="s">
        <v>236</v>
      </c>
      <c r="B26" s="341">
        <v>23515</v>
      </c>
      <c r="C26" s="342">
        <v>0</v>
      </c>
      <c r="D26" s="342">
        <f t="shared" si="8"/>
        <v>23515</v>
      </c>
      <c r="E26" s="343">
        <f t="shared" si="9"/>
        <v>0.012761179531317666</v>
      </c>
      <c r="F26" s="344">
        <v>24987</v>
      </c>
      <c r="G26" s="342">
        <v>2</v>
      </c>
      <c r="H26" s="342">
        <f t="shared" si="10"/>
        <v>24989</v>
      </c>
      <c r="I26" s="345">
        <f t="shared" si="11"/>
        <v>-0.05898595381968064</v>
      </c>
      <c r="J26" s="344">
        <v>63334</v>
      </c>
      <c r="K26" s="342">
        <v>9</v>
      </c>
      <c r="L26" s="342">
        <f t="shared" si="12"/>
        <v>63343</v>
      </c>
      <c r="M26" s="345">
        <f t="shared" si="13"/>
        <v>0.01559028486241253</v>
      </c>
      <c r="N26" s="344">
        <v>53507</v>
      </c>
      <c r="O26" s="342">
        <v>1953</v>
      </c>
      <c r="P26" s="342">
        <f t="shared" si="14"/>
        <v>55460</v>
      </c>
      <c r="Q26" s="346">
        <f t="shared" si="15"/>
        <v>0.14213847818247394</v>
      </c>
    </row>
    <row r="27" spans="1:17" s="33" customFormat="1" ht="18" customHeight="1">
      <c r="A27" s="340" t="s">
        <v>237</v>
      </c>
      <c r="B27" s="341">
        <v>23184</v>
      </c>
      <c r="C27" s="342">
        <v>143</v>
      </c>
      <c r="D27" s="342">
        <f t="shared" si="8"/>
        <v>23327</v>
      </c>
      <c r="E27" s="343">
        <f t="shared" si="9"/>
        <v>0.012659155216969899</v>
      </c>
      <c r="F27" s="344">
        <v>23683</v>
      </c>
      <c r="G27" s="342">
        <v>19</v>
      </c>
      <c r="H27" s="342">
        <f t="shared" si="10"/>
        <v>23702</v>
      </c>
      <c r="I27" s="345">
        <f t="shared" si="11"/>
        <v>-0.015821449666694742</v>
      </c>
      <c r="J27" s="344">
        <v>52392</v>
      </c>
      <c r="K27" s="342">
        <v>147</v>
      </c>
      <c r="L27" s="342">
        <f t="shared" si="12"/>
        <v>52539</v>
      </c>
      <c r="M27" s="345">
        <f t="shared" si="13"/>
        <v>0.012931152240757336</v>
      </c>
      <c r="N27" s="344">
        <v>50404</v>
      </c>
      <c r="O27" s="342">
        <v>25</v>
      </c>
      <c r="P27" s="342">
        <f t="shared" si="14"/>
        <v>50429</v>
      </c>
      <c r="Q27" s="346">
        <f t="shared" si="15"/>
        <v>0.04184100418410042</v>
      </c>
    </row>
    <row r="28" spans="1:17" s="33" customFormat="1" ht="18" customHeight="1">
      <c r="A28" s="340" t="s">
        <v>238</v>
      </c>
      <c r="B28" s="341">
        <v>19966</v>
      </c>
      <c r="C28" s="342">
        <v>86</v>
      </c>
      <c r="D28" s="342">
        <f t="shared" si="8"/>
        <v>20052</v>
      </c>
      <c r="E28" s="343">
        <f t="shared" si="9"/>
        <v>0.010881869953730888</v>
      </c>
      <c r="F28" s="344">
        <v>22976</v>
      </c>
      <c r="G28" s="342">
        <v>64</v>
      </c>
      <c r="H28" s="342">
        <f t="shared" si="10"/>
        <v>23040</v>
      </c>
      <c r="I28" s="345">
        <f t="shared" si="11"/>
        <v>-0.12968749999999996</v>
      </c>
      <c r="J28" s="344">
        <v>36964</v>
      </c>
      <c r="K28" s="342">
        <v>156</v>
      </c>
      <c r="L28" s="342">
        <f t="shared" si="12"/>
        <v>37120</v>
      </c>
      <c r="M28" s="345">
        <f t="shared" si="13"/>
        <v>0.00913615354644954</v>
      </c>
      <c r="N28" s="344">
        <v>43274</v>
      </c>
      <c r="O28" s="342">
        <v>70</v>
      </c>
      <c r="P28" s="342">
        <f t="shared" si="14"/>
        <v>43344</v>
      </c>
      <c r="Q28" s="346">
        <f t="shared" si="15"/>
        <v>-0.1435954226651901</v>
      </c>
    </row>
    <row r="29" spans="1:17" s="33" customFormat="1" ht="18" customHeight="1">
      <c r="A29" s="340" t="s">
        <v>239</v>
      </c>
      <c r="B29" s="341">
        <v>19351</v>
      </c>
      <c r="C29" s="342">
        <v>129</v>
      </c>
      <c r="D29" s="342">
        <f t="shared" si="7"/>
        <v>19480</v>
      </c>
      <c r="E29" s="343">
        <f aca="true" t="shared" si="16" ref="E29:E34">D29/$D$8</f>
        <v>0.010571455550502578</v>
      </c>
      <c r="F29" s="344">
        <v>16037</v>
      </c>
      <c r="G29" s="342">
        <v>89</v>
      </c>
      <c r="H29" s="342">
        <f aca="true" t="shared" si="17" ref="H29:H67">G29+F29</f>
        <v>16126</v>
      </c>
      <c r="I29" s="345">
        <f aca="true" t="shared" si="18" ref="I29:I34">(D29/H29-1)</f>
        <v>0.20798710157509603</v>
      </c>
      <c r="J29" s="344">
        <v>42089</v>
      </c>
      <c r="K29" s="342">
        <v>129</v>
      </c>
      <c r="L29" s="342">
        <f aca="true" t="shared" si="19" ref="L29:L67">K29+J29</f>
        <v>42218</v>
      </c>
      <c r="M29" s="345">
        <f aca="true" t="shared" si="20" ref="M29:M34">(L29/$L$8)</f>
        <v>0.010390897910129489</v>
      </c>
      <c r="N29" s="344">
        <v>29880</v>
      </c>
      <c r="O29" s="342">
        <v>301</v>
      </c>
      <c r="P29" s="342">
        <f aca="true" t="shared" si="21" ref="P29:P67">O29+N29</f>
        <v>30181</v>
      </c>
      <c r="Q29" s="346">
        <f aca="true" t="shared" si="22" ref="Q29:Q34">(L29/P29-1)</f>
        <v>0.3988270766376196</v>
      </c>
    </row>
    <row r="30" spans="1:17" s="33" customFormat="1" ht="18" customHeight="1">
      <c r="A30" s="340" t="s">
        <v>240</v>
      </c>
      <c r="B30" s="341">
        <v>17970</v>
      </c>
      <c r="C30" s="342">
        <v>303</v>
      </c>
      <c r="D30" s="342">
        <f t="shared" si="7"/>
        <v>18273</v>
      </c>
      <c r="E30" s="343">
        <f t="shared" si="16"/>
        <v>0.009916437745088994</v>
      </c>
      <c r="F30" s="344">
        <v>16021</v>
      </c>
      <c r="G30" s="342">
        <v>265</v>
      </c>
      <c r="H30" s="342">
        <f t="shared" si="17"/>
        <v>16286</v>
      </c>
      <c r="I30" s="345">
        <f t="shared" si="18"/>
        <v>0.12200663146260582</v>
      </c>
      <c r="J30" s="344">
        <v>32309</v>
      </c>
      <c r="K30" s="342">
        <v>546</v>
      </c>
      <c r="L30" s="342">
        <f t="shared" si="19"/>
        <v>32855</v>
      </c>
      <c r="M30" s="345">
        <f t="shared" si="20"/>
        <v>0.008086431162947187</v>
      </c>
      <c r="N30" s="344">
        <v>30117</v>
      </c>
      <c r="O30" s="342">
        <v>529</v>
      </c>
      <c r="P30" s="342">
        <f t="shared" si="21"/>
        <v>30646</v>
      </c>
      <c r="Q30" s="346">
        <f t="shared" si="22"/>
        <v>0.07208118514651174</v>
      </c>
    </row>
    <row r="31" spans="1:17" s="33" customFormat="1" ht="18" customHeight="1">
      <c r="A31" s="340" t="s">
        <v>241</v>
      </c>
      <c r="B31" s="341">
        <v>16398</v>
      </c>
      <c r="C31" s="342">
        <v>159</v>
      </c>
      <c r="D31" s="342">
        <f t="shared" si="7"/>
        <v>16557</v>
      </c>
      <c r="E31" s="343">
        <f t="shared" si="16"/>
        <v>0.008985194535404065</v>
      </c>
      <c r="F31" s="344">
        <v>16135</v>
      </c>
      <c r="G31" s="342">
        <v>657</v>
      </c>
      <c r="H31" s="342">
        <f t="shared" si="17"/>
        <v>16792</v>
      </c>
      <c r="I31" s="345">
        <f t="shared" si="18"/>
        <v>-0.013994759409242441</v>
      </c>
      <c r="J31" s="344">
        <v>34649</v>
      </c>
      <c r="K31" s="342">
        <v>308</v>
      </c>
      <c r="L31" s="342">
        <f t="shared" si="19"/>
        <v>34957</v>
      </c>
      <c r="M31" s="345">
        <f t="shared" si="20"/>
        <v>0.008603785547500985</v>
      </c>
      <c r="N31" s="344">
        <v>35755</v>
      </c>
      <c r="O31" s="342">
        <v>1576</v>
      </c>
      <c r="P31" s="342">
        <f t="shared" si="21"/>
        <v>37331</v>
      </c>
      <c r="Q31" s="346">
        <f t="shared" si="22"/>
        <v>-0.06359326029305401</v>
      </c>
    </row>
    <row r="32" spans="1:17" s="33" customFormat="1" ht="18" customHeight="1">
      <c r="A32" s="340" t="s">
        <v>242</v>
      </c>
      <c r="B32" s="341">
        <v>14864</v>
      </c>
      <c r="C32" s="342">
        <v>371</v>
      </c>
      <c r="D32" s="342">
        <f t="shared" si="7"/>
        <v>15235</v>
      </c>
      <c r="E32" s="343">
        <f t="shared" si="16"/>
        <v>0.008267768239830943</v>
      </c>
      <c r="F32" s="344">
        <v>14811</v>
      </c>
      <c r="G32" s="342">
        <v>111</v>
      </c>
      <c r="H32" s="342">
        <f t="shared" si="17"/>
        <v>14922</v>
      </c>
      <c r="I32" s="345">
        <f t="shared" si="18"/>
        <v>0.020975740517356956</v>
      </c>
      <c r="J32" s="344">
        <v>32322</v>
      </c>
      <c r="K32" s="342">
        <v>512</v>
      </c>
      <c r="L32" s="342">
        <f t="shared" si="19"/>
        <v>32834</v>
      </c>
      <c r="M32" s="345">
        <f t="shared" si="20"/>
        <v>0.008081262541598171</v>
      </c>
      <c r="N32" s="344">
        <v>33038</v>
      </c>
      <c r="O32" s="342">
        <v>111</v>
      </c>
      <c r="P32" s="342">
        <f t="shared" si="21"/>
        <v>33149</v>
      </c>
      <c r="Q32" s="346">
        <f t="shared" si="22"/>
        <v>-0.00950254909650372</v>
      </c>
    </row>
    <row r="33" spans="1:17" s="33" customFormat="1" ht="18" customHeight="1">
      <c r="A33" s="340" t="s">
        <v>243</v>
      </c>
      <c r="B33" s="341">
        <v>15045</v>
      </c>
      <c r="C33" s="342">
        <v>121</v>
      </c>
      <c r="D33" s="342">
        <f t="shared" si="7"/>
        <v>15166</v>
      </c>
      <c r="E33" s="343">
        <f t="shared" si="16"/>
        <v>0.00823032314573522</v>
      </c>
      <c r="F33" s="344">
        <v>14131</v>
      </c>
      <c r="G33" s="342"/>
      <c r="H33" s="342">
        <f t="shared" si="17"/>
        <v>14131</v>
      </c>
      <c r="I33" s="345">
        <f t="shared" si="18"/>
        <v>0.0732432241171892</v>
      </c>
      <c r="J33" s="344">
        <v>35238</v>
      </c>
      <c r="K33" s="342">
        <v>131</v>
      </c>
      <c r="L33" s="342">
        <f t="shared" si="19"/>
        <v>35369</v>
      </c>
      <c r="M33" s="345">
        <f t="shared" si="20"/>
        <v>0.008705188975872137</v>
      </c>
      <c r="N33" s="344">
        <v>30286</v>
      </c>
      <c r="O33" s="342">
        <v>3</v>
      </c>
      <c r="P33" s="342">
        <f t="shared" si="21"/>
        <v>30289</v>
      </c>
      <c r="Q33" s="346">
        <f t="shared" si="22"/>
        <v>0.16771765327346566</v>
      </c>
    </row>
    <row r="34" spans="1:17" s="33" customFormat="1" ht="18" customHeight="1">
      <c r="A34" s="340" t="s">
        <v>244</v>
      </c>
      <c r="B34" s="341">
        <v>14159</v>
      </c>
      <c r="C34" s="342">
        <v>13</v>
      </c>
      <c r="D34" s="342">
        <f t="shared" si="7"/>
        <v>14172</v>
      </c>
      <c r="E34" s="343">
        <f t="shared" si="16"/>
        <v>0.007690896717747564</v>
      </c>
      <c r="F34" s="344">
        <v>14082</v>
      </c>
      <c r="G34" s="342">
        <v>1062</v>
      </c>
      <c r="H34" s="342">
        <f t="shared" si="17"/>
        <v>15144</v>
      </c>
      <c r="I34" s="345">
        <f t="shared" si="18"/>
        <v>-0.06418383518225035</v>
      </c>
      <c r="J34" s="344">
        <v>27882</v>
      </c>
      <c r="K34" s="342">
        <v>19</v>
      </c>
      <c r="L34" s="342">
        <f t="shared" si="19"/>
        <v>27901</v>
      </c>
      <c r="M34" s="345">
        <f t="shared" si="20"/>
        <v>0.006867128774231912</v>
      </c>
      <c r="N34" s="344">
        <v>26732</v>
      </c>
      <c r="O34" s="342">
        <v>1794</v>
      </c>
      <c r="P34" s="342">
        <f t="shared" si="21"/>
        <v>28526</v>
      </c>
      <c r="Q34" s="346">
        <f t="shared" si="22"/>
        <v>-0.02190983664025803</v>
      </c>
    </row>
    <row r="35" spans="1:17" s="33" customFormat="1" ht="18" customHeight="1">
      <c r="A35" s="340" t="s">
        <v>245</v>
      </c>
      <c r="B35" s="341">
        <v>13823</v>
      </c>
      <c r="C35" s="342">
        <v>1</v>
      </c>
      <c r="D35" s="342">
        <f t="shared" si="7"/>
        <v>13824</v>
      </c>
      <c r="E35" s="343">
        <f aca="true" t="shared" si="23" ref="E35:E48">D35/$D$8</f>
        <v>0.007502043199699571</v>
      </c>
      <c r="F35" s="344">
        <v>8470</v>
      </c>
      <c r="G35" s="342">
        <v>5</v>
      </c>
      <c r="H35" s="342">
        <f t="shared" si="17"/>
        <v>8475</v>
      </c>
      <c r="I35" s="345">
        <f aca="true" t="shared" si="24" ref="I35:I48">(D35/H35-1)</f>
        <v>0.6311504424778762</v>
      </c>
      <c r="J35" s="344">
        <v>31083</v>
      </c>
      <c r="K35" s="342">
        <v>66</v>
      </c>
      <c r="L35" s="342">
        <f t="shared" si="19"/>
        <v>31149</v>
      </c>
      <c r="M35" s="345">
        <f aca="true" t="shared" si="25" ref="M35:M48">(L35/$L$8)</f>
        <v>0.007666542209546247</v>
      </c>
      <c r="N35" s="344">
        <v>21998</v>
      </c>
      <c r="O35" s="342">
        <v>19</v>
      </c>
      <c r="P35" s="342">
        <f t="shared" si="21"/>
        <v>22017</v>
      </c>
      <c r="Q35" s="346">
        <f aca="true" t="shared" si="26" ref="Q35:Q48">(L35/P35-1)</f>
        <v>0.4147704046872871</v>
      </c>
    </row>
    <row r="36" spans="1:17" s="33" customFormat="1" ht="18" customHeight="1">
      <c r="A36" s="340" t="s">
        <v>246</v>
      </c>
      <c r="B36" s="341">
        <v>13390</v>
      </c>
      <c r="C36" s="342">
        <v>99</v>
      </c>
      <c r="D36" s="342">
        <f t="shared" si="7"/>
        <v>13489</v>
      </c>
      <c r="E36" s="343">
        <f t="shared" si="23"/>
        <v>0.007320244554452222</v>
      </c>
      <c r="F36" s="344">
        <v>9350</v>
      </c>
      <c r="G36" s="342">
        <v>14</v>
      </c>
      <c r="H36" s="342">
        <f t="shared" si="17"/>
        <v>9364</v>
      </c>
      <c r="I36" s="345">
        <f t="shared" si="24"/>
        <v>0.44051687313114063</v>
      </c>
      <c r="J36" s="344">
        <v>31900</v>
      </c>
      <c r="K36" s="342">
        <v>99</v>
      </c>
      <c r="L36" s="342">
        <f t="shared" si="19"/>
        <v>31999</v>
      </c>
      <c r="M36" s="345">
        <f t="shared" si="25"/>
        <v>0.007875748311768287</v>
      </c>
      <c r="N36" s="344">
        <v>21073</v>
      </c>
      <c r="O36" s="342">
        <v>165</v>
      </c>
      <c r="P36" s="342">
        <f t="shared" si="21"/>
        <v>21238</v>
      </c>
      <c r="Q36" s="346">
        <f t="shared" si="26"/>
        <v>0.5066861286373481</v>
      </c>
    </row>
    <row r="37" spans="1:17" s="33" customFormat="1" ht="18" customHeight="1">
      <c r="A37" s="340" t="s">
        <v>247</v>
      </c>
      <c r="B37" s="341">
        <v>13082</v>
      </c>
      <c r="C37" s="342">
        <v>81</v>
      </c>
      <c r="D37" s="342">
        <f t="shared" si="7"/>
        <v>13163</v>
      </c>
      <c r="E37" s="343">
        <f t="shared" si="23"/>
        <v>0.00714333005191301</v>
      </c>
      <c r="F37" s="344">
        <v>12413</v>
      </c>
      <c r="G37" s="342">
        <v>17</v>
      </c>
      <c r="H37" s="342">
        <f t="shared" si="17"/>
        <v>12430</v>
      </c>
      <c r="I37" s="345">
        <f t="shared" si="24"/>
        <v>0.05897023330651652</v>
      </c>
      <c r="J37" s="344">
        <v>29625</v>
      </c>
      <c r="K37" s="342">
        <v>226</v>
      </c>
      <c r="L37" s="342">
        <f t="shared" si="19"/>
        <v>29851</v>
      </c>
      <c r="M37" s="345">
        <f t="shared" si="25"/>
        <v>0.007347072185211885</v>
      </c>
      <c r="N37" s="344">
        <v>26314</v>
      </c>
      <c r="O37" s="342">
        <v>1888</v>
      </c>
      <c r="P37" s="342">
        <f t="shared" si="21"/>
        <v>28202</v>
      </c>
      <c r="Q37" s="346">
        <f t="shared" si="26"/>
        <v>0.058471030423374204</v>
      </c>
    </row>
    <row r="38" spans="1:17" s="33" customFormat="1" ht="18" customHeight="1">
      <c r="A38" s="340" t="s">
        <v>248</v>
      </c>
      <c r="B38" s="341">
        <v>12887</v>
      </c>
      <c r="C38" s="342">
        <v>1</v>
      </c>
      <c r="D38" s="342">
        <f t="shared" si="7"/>
        <v>12888</v>
      </c>
      <c r="E38" s="343">
        <f t="shared" si="23"/>
        <v>0.006994092358053246</v>
      </c>
      <c r="F38" s="344">
        <v>8158</v>
      </c>
      <c r="G38" s="342">
        <v>4</v>
      </c>
      <c r="H38" s="342">
        <f t="shared" si="17"/>
        <v>8162</v>
      </c>
      <c r="I38" s="345">
        <f t="shared" si="24"/>
        <v>0.5790247488360696</v>
      </c>
      <c r="J38" s="344">
        <v>27505</v>
      </c>
      <c r="K38" s="342">
        <v>20</v>
      </c>
      <c r="L38" s="342">
        <f t="shared" si="19"/>
        <v>27525</v>
      </c>
      <c r="M38" s="345">
        <f t="shared" si="25"/>
        <v>0.0067745858396019275</v>
      </c>
      <c r="N38" s="344">
        <v>18535</v>
      </c>
      <c r="O38" s="342">
        <v>4</v>
      </c>
      <c r="P38" s="342">
        <f t="shared" si="21"/>
        <v>18539</v>
      </c>
      <c r="Q38" s="346">
        <f t="shared" si="26"/>
        <v>0.4847079130481686</v>
      </c>
    </row>
    <row r="39" spans="1:17" s="33" customFormat="1" ht="18" customHeight="1">
      <c r="A39" s="340" t="s">
        <v>249</v>
      </c>
      <c r="B39" s="341">
        <v>12026</v>
      </c>
      <c r="C39" s="342">
        <v>0</v>
      </c>
      <c r="D39" s="342">
        <f t="shared" si="7"/>
        <v>12026</v>
      </c>
      <c r="E39" s="343">
        <f t="shared" si="23"/>
        <v>0.006526300023118275</v>
      </c>
      <c r="F39" s="344">
        <v>11770</v>
      </c>
      <c r="G39" s="342">
        <v>13</v>
      </c>
      <c r="H39" s="342">
        <f t="shared" si="17"/>
        <v>11783</v>
      </c>
      <c r="I39" s="345">
        <f t="shared" si="24"/>
        <v>0.02062293134176363</v>
      </c>
      <c r="J39" s="344">
        <v>24402</v>
      </c>
      <c r="K39" s="342"/>
      <c r="L39" s="342">
        <f t="shared" si="19"/>
        <v>24402</v>
      </c>
      <c r="M39" s="345">
        <f t="shared" si="25"/>
        <v>0.00600593800755554</v>
      </c>
      <c r="N39" s="344">
        <v>23312</v>
      </c>
      <c r="O39" s="342">
        <v>19</v>
      </c>
      <c r="P39" s="342">
        <f t="shared" si="21"/>
        <v>23331</v>
      </c>
      <c r="Q39" s="346">
        <f t="shared" si="26"/>
        <v>0.045904590459045824</v>
      </c>
    </row>
    <row r="40" spans="1:17" s="33" customFormat="1" ht="18" customHeight="1">
      <c r="A40" s="340" t="s">
        <v>250</v>
      </c>
      <c r="B40" s="341">
        <v>11022</v>
      </c>
      <c r="C40" s="342">
        <v>55</v>
      </c>
      <c r="D40" s="342">
        <f t="shared" si="7"/>
        <v>11077</v>
      </c>
      <c r="E40" s="343">
        <f t="shared" si="23"/>
        <v>0.006011294308671307</v>
      </c>
      <c r="F40" s="344">
        <v>9719</v>
      </c>
      <c r="G40" s="342">
        <v>58</v>
      </c>
      <c r="H40" s="342">
        <f t="shared" si="17"/>
        <v>9777</v>
      </c>
      <c r="I40" s="345">
        <f t="shared" si="24"/>
        <v>0.13296512222563162</v>
      </c>
      <c r="J40" s="344">
        <v>22087</v>
      </c>
      <c r="K40" s="342">
        <v>86</v>
      </c>
      <c r="L40" s="342">
        <f t="shared" si="19"/>
        <v>22173</v>
      </c>
      <c r="M40" s="345">
        <f t="shared" si="25"/>
        <v>0.005457325770081509</v>
      </c>
      <c r="N40" s="344">
        <v>19530</v>
      </c>
      <c r="O40" s="342">
        <v>194</v>
      </c>
      <c r="P40" s="342">
        <f t="shared" si="21"/>
        <v>19724</v>
      </c>
      <c r="Q40" s="346">
        <f t="shared" si="26"/>
        <v>0.1241634556885014</v>
      </c>
    </row>
    <row r="41" spans="1:17" s="33" customFormat="1" ht="18" customHeight="1">
      <c r="A41" s="340" t="s">
        <v>251</v>
      </c>
      <c r="B41" s="341">
        <v>10055</v>
      </c>
      <c r="C41" s="342">
        <v>9</v>
      </c>
      <c r="D41" s="342">
        <f t="shared" si="7"/>
        <v>10064</v>
      </c>
      <c r="E41" s="343">
        <f t="shared" si="23"/>
        <v>0.005461556912744248</v>
      </c>
      <c r="F41" s="344">
        <v>6993</v>
      </c>
      <c r="G41" s="342">
        <v>1</v>
      </c>
      <c r="H41" s="342">
        <f t="shared" si="17"/>
        <v>6994</v>
      </c>
      <c r="I41" s="345">
        <f t="shared" si="24"/>
        <v>0.4389476694309409</v>
      </c>
      <c r="J41" s="344">
        <v>22232</v>
      </c>
      <c r="K41" s="342">
        <v>16</v>
      </c>
      <c r="L41" s="342">
        <f t="shared" si="19"/>
        <v>22248</v>
      </c>
      <c r="M41" s="345">
        <f t="shared" si="25"/>
        <v>0.005475785132042278</v>
      </c>
      <c r="N41" s="344">
        <v>14636</v>
      </c>
      <c r="O41" s="342">
        <v>5</v>
      </c>
      <c r="P41" s="342">
        <f t="shared" si="21"/>
        <v>14641</v>
      </c>
      <c r="Q41" s="346">
        <f t="shared" si="26"/>
        <v>0.5195683354962093</v>
      </c>
    </row>
    <row r="42" spans="1:17" s="33" customFormat="1" ht="18" customHeight="1">
      <c r="A42" s="340" t="s">
        <v>252</v>
      </c>
      <c r="B42" s="341">
        <v>8684</v>
      </c>
      <c r="C42" s="342">
        <v>119</v>
      </c>
      <c r="D42" s="342">
        <f t="shared" si="7"/>
        <v>8803</v>
      </c>
      <c r="E42" s="343">
        <f t="shared" si="23"/>
        <v>0.004777234251081838</v>
      </c>
      <c r="F42" s="344">
        <v>8412</v>
      </c>
      <c r="G42" s="342">
        <v>228</v>
      </c>
      <c r="H42" s="342">
        <f t="shared" si="17"/>
        <v>8640</v>
      </c>
      <c r="I42" s="345">
        <f t="shared" si="24"/>
        <v>0.018865740740740655</v>
      </c>
      <c r="J42" s="344">
        <v>16775</v>
      </c>
      <c r="K42" s="342">
        <v>146</v>
      </c>
      <c r="L42" s="342">
        <f t="shared" si="19"/>
        <v>16921</v>
      </c>
      <c r="M42" s="345">
        <f t="shared" si="25"/>
        <v>0.0041646781831754486</v>
      </c>
      <c r="N42" s="344">
        <v>14789</v>
      </c>
      <c r="O42" s="342">
        <v>909</v>
      </c>
      <c r="P42" s="342">
        <f t="shared" si="21"/>
        <v>15698</v>
      </c>
      <c r="Q42" s="346">
        <f t="shared" si="26"/>
        <v>0.07790801375971457</v>
      </c>
    </row>
    <row r="43" spans="1:17" s="33" customFormat="1" ht="18" customHeight="1">
      <c r="A43" s="340" t="s">
        <v>253</v>
      </c>
      <c r="B43" s="341">
        <v>8415</v>
      </c>
      <c r="C43" s="342">
        <v>3</v>
      </c>
      <c r="D43" s="342">
        <f t="shared" si="7"/>
        <v>8418</v>
      </c>
      <c r="E43" s="343">
        <f t="shared" si="23"/>
        <v>0.004568301479678167</v>
      </c>
      <c r="F43" s="344">
        <v>7956</v>
      </c>
      <c r="G43" s="342">
        <v>15</v>
      </c>
      <c r="H43" s="342">
        <f t="shared" si="17"/>
        <v>7971</v>
      </c>
      <c r="I43" s="345">
        <f t="shared" si="24"/>
        <v>0.056078283778697724</v>
      </c>
      <c r="J43" s="344">
        <v>16464</v>
      </c>
      <c r="K43" s="342">
        <v>13</v>
      </c>
      <c r="L43" s="342">
        <f t="shared" si="19"/>
        <v>16477</v>
      </c>
      <c r="M43" s="345">
        <f t="shared" si="25"/>
        <v>0.0040553987603677</v>
      </c>
      <c r="N43" s="344">
        <v>17095</v>
      </c>
      <c r="O43" s="342">
        <v>15</v>
      </c>
      <c r="P43" s="342">
        <f t="shared" si="21"/>
        <v>17110</v>
      </c>
      <c r="Q43" s="346">
        <f t="shared" si="26"/>
        <v>-0.03699590882524839</v>
      </c>
    </row>
    <row r="44" spans="1:17" s="33" customFormat="1" ht="18" customHeight="1">
      <c r="A44" s="340" t="s">
        <v>254</v>
      </c>
      <c r="B44" s="341">
        <v>7321</v>
      </c>
      <c r="C44" s="342">
        <v>86</v>
      </c>
      <c r="D44" s="342">
        <f t="shared" si="7"/>
        <v>7407</v>
      </c>
      <c r="E44" s="343">
        <f t="shared" si="23"/>
        <v>0.004019649448797361</v>
      </c>
      <c r="F44" s="344">
        <v>8079</v>
      </c>
      <c r="G44" s="342">
        <v>152</v>
      </c>
      <c r="H44" s="342">
        <f t="shared" si="17"/>
        <v>8231</v>
      </c>
      <c r="I44" s="345">
        <f t="shared" si="24"/>
        <v>-0.10010934272870853</v>
      </c>
      <c r="J44" s="344">
        <v>16067</v>
      </c>
      <c r="K44" s="342">
        <v>91</v>
      </c>
      <c r="L44" s="342">
        <f t="shared" si="19"/>
        <v>16158</v>
      </c>
      <c r="M44" s="345">
        <f t="shared" si="25"/>
        <v>0.0039768849408279</v>
      </c>
      <c r="N44" s="344">
        <v>16749</v>
      </c>
      <c r="O44" s="342">
        <v>258</v>
      </c>
      <c r="P44" s="342">
        <f t="shared" si="21"/>
        <v>17007</v>
      </c>
      <c r="Q44" s="346">
        <f t="shared" si="26"/>
        <v>-0.0499206209207973</v>
      </c>
    </row>
    <row r="45" spans="1:17" s="33" customFormat="1" ht="18" customHeight="1">
      <c r="A45" s="340" t="s">
        <v>255</v>
      </c>
      <c r="B45" s="341">
        <v>6919</v>
      </c>
      <c r="C45" s="342">
        <v>0</v>
      </c>
      <c r="D45" s="342">
        <f t="shared" si="7"/>
        <v>6919</v>
      </c>
      <c r="E45" s="343">
        <f t="shared" si="23"/>
        <v>0.0037548203775116702</v>
      </c>
      <c r="F45" s="344">
        <v>5658</v>
      </c>
      <c r="G45" s="342">
        <v>11</v>
      </c>
      <c r="H45" s="342">
        <f t="shared" si="17"/>
        <v>5669</v>
      </c>
      <c r="I45" s="345">
        <f t="shared" si="24"/>
        <v>0.22049744222967016</v>
      </c>
      <c r="J45" s="344">
        <v>13701</v>
      </c>
      <c r="K45" s="342">
        <v>107</v>
      </c>
      <c r="L45" s="342">
        <f t="shared" si="19"/>
        <v>13808</v>
      </c>
      <c r="M45" s="345">
        <f t="shared" si="25"/>
        <v>0.0033984915993904964</v>
      </c>
      <c r="N45" s="344">
        <v>10924</v>
      </c>
      <c r="O45" s="342">
        <v>11</v>
      </c>
      <c r="P45" s="342">
        <f t="shared" si="21"/>
        <v>10935</v>
      </c>
      <c r="Q45" s="346">
        <f t="shared" si="26"/>
        <v>0.2627343392775492</v>
      </c>
    </row>
    <row r="46" spans="1:17" s="33" customFormat="1" ht="18" customHeight="1">
      <c r="A46" s="340" t="s">
        <v>256</v>
      </c>
      <c r="B46" s="341">
        <v>6696</v>
      </c>
      <c r="C46" s="342">
        <v>1</v>
      </c>
      <c r="D46" s="342">
        <f t="shared" si="7"/>
        <v>6697</v>
      </c>
      <c r="E46" s="343">
        <f t="shared" si="23"/>
        <v>0.0036343448573776063</v>
      </c>
      <c r="F46" s="344">
        <v>2416</v>
      </c>
      <c r="G46" s="342"/>
      <c r="H46" s="342">
        <f t="shared" si="17"/>
        <v>2416</v>
      </c>
      <c r="I46" s="345">
        <f t="shared" si="24"/>
        <v>1.771937086092715</v>
      </c>
      <c r="J46" s="344">
        <v>14068</v>
      </c>
      <c r="K46" s="342">
        <v>10</v>
      </c>
      <c r="L46" s="342">
        <f t="shared" si="19"/>
        <v>14078</v>
      </c>
      <c r="M46" s="345">
        <f t="shared" si="25"/>
        <v>0.003464945302449262</v>
      </c>
      <c r="N46" s="344">
        <v>4888</v>
      </c>
      <c r="O46" s="342">
        <v>4</v>
      </c>
      <c r="P46" s="342">
        <f t="shared" si="21"/>
        <v>4892</v>
      </c>
      <c r="Q46" s="346">
        <f t="shared" si="26"/>
        <v>1.8777596075224858</v>
      </c>
    </row>
    <row r="47" spans="1:17" s="33" customFormat="1" ht="18" customHeight="1">
      <c r="A47" s="340" t="s">
        <v>257</v>
      </c>
      <c r="B47" s="341">
        <v>6486</v>
      </c>
      <c r="C47" s="342">
        <v>48</v>
      </c>
      <c r="D47" s="342">
        <f t="shared" si="7"/>
        <v>6534</v>
      </c>
      <c r="E47" s="343">
        <f t="shared" si="23"/>
        <v>0.0035458876061080003</v>
      </c>
      <c r="F47" s="344">
        <v>7884</v>
      </c>
      <c r="G47" s="342">
        <v>18</v>
      </c>
      <c r="H47" s="342">
        <f t="shared" si="17"/>
        <v>7902</v>
      </c>
      <c r="I47" s="345">
        <f t="shared" si="24"/>
        <v>-0.17312072892938501</v>
      </c>
      <c r="J47" s="344">
        <v>13873</v>
      </c>
      <c r="K47" s="342">
        <v>74</v>
      </c>
      <c r="L47" s="342">
        <f t="shared" si="19"/>
        <v>13947</v>
      </c>
      <c r="M47" s="345">
        <f t="shared" si="25"/>
        <v>0.0034327029502244535</v>
      </c>
      <c r="N47" s="344">
        <v>15958</v>
      </c>
      <c r="O47" s="342">
        <v>18</v>
      </c>
      <c r="P47" s="342">
        <f t="shared" si="21"/>
        <v>15976</v>
      </c>
      <c r="Q47" s="346">
        <f t="shared" si="26"/>
        <v>-0.12700300450676016</v>
      </c>
    </row>
    <row r="48" spans="1:17" s="33" customFormat="1" ht="18" customHeight="1">
      <c r="A48" s="340" t="s">
        <v>258</v>
      </c>
      <c r="B48" s="341">
        <v>5982</v>
      </c>
      <c r="C48" s="342">
        <v>272</v>
      </c>
      <c r="D48" s="342">
        <f t="shared" si="7"/>
        <v>6254</v>
      </c>
      <c r="E48" s="343">
        <f t="shared" si="23"/>
        <v>0.003393936499632604</v>
      </c>
      <c r="F48" s="344">
        <v>5379</v>
      </c>
      <c r="G48" s="342">
        <v>285</v>
      </c>
      <c r="H48" s="342">
        <f t="shared" si="17"/>
        <v>5664</v>
      </c>
      <c r="I48" s="345">
        <f t="shared" si="24"/>
        <v>0.10416666666666674</v>
      </c>
      <c r="J48" s="344">
        <v>12436</v>
      </c>
      <c r="K48" s="342">
        <v>645</v>
      </c>
      <c r="L48" s="342">
        <f t="shared" si="19"/>
        <v>13081</v>
      </c>
      <c r="M48" s="345">
        <f t="shared" si="25"/>
        <v>0.0032195588507841167</v>
      </c>
      <c r="N48" s="344">
        <v>11224</v>
      </c>
      <c r="O48" s="342">
        <v>587</v>
      </c>
      <c r="P48" s="342">
        <f t="shared" si="21"/>
        <v>11811</v>
      </c>
      <c r="Q48" s="346">
        <f t="shared" si="26"/>
        <v>0.10752688172043001</v>
      </c>
    </row>
    <row r="49" spans="1:17" s="33" customFormat="1" ht="18" customHeight="1">
      <c r="A49" s="340" t="s">
        <v>259</v>
      </c>
      <c r="B49" s="341">
        <v>5990</v>
      </c>
      <c r="C49" s="342">
        <v>92</v>
      </c>
      <c r="D49" s="342">
        <f t="shared" si="7"/>
        <v>6082</v>
      </c>
      <c r="E49" s="343">
        <f aca="true" t="shared" si="27" ref="E49:E67">D49/$D$8</f>
        <v>0.00330059510565486</v>
      </c>
      <c r="F49" s="344">
        <v>5314</v>
      </c>
      <c r="G49" s="342">
        <v>171</v>
      </c>
      <c r="H49" s="342">
        <f t="shared" si="17"/>
        <v>5485</v>
      </c>
      <c r="I49" s="345">
        <f aca="true" t="shared" si="28" ref="I49:I67">(D49/H49-1)</f>
        <v>0.1088422971741112</v>
      </c>
      <c r="J49" s="344">
        <v>11852</v>
      </c>
      <c r="K49" s="342">
        <v>145</v>
      </c>
      <c r="L49" s="342">
        <f t="shared" si="19"/>
        <v>11997</v>
      </c>
      <c r="M49" s="345">
        <f aca="true" t="shared" si="29" ref="M49:M67">(L49/$L$8)</f>
        <v>0.0029527595392444803</v>
      </c>
      <c r="N49" s="344">
        <v>10144</v>
      </c>
      <c r="O49" s="342">
        <v>184</v>
      </c>
      <c r="P49" s="342">
        <f t="shared" si="21"/>
        <v>10328</v>
      </c>
      <c r="Q49" s="346">
        <f aca="true" t="shared" si="30" ref="Q49:Q67">(L49/P49-1)</f>
        <v>0.16159953524399695</v>
      </c>
    </row>
    <row r="50" spans="1:17" s="33" customFormat="1" ht="18" customHeight="1">
      <c r="A50" s="340" t="s">
        <v>260</v>
      </c>
      <c r="B50" s="341">
        <v>5798</v>
      </c>
      <c r="C50" s="342">
        <v>16</v>
      </c>
      <c r="D50" s="342">
        <f t="shared" si="7"/>
        <v>5814</v>
      </c>
      <c r="E50" s="343">
        <f t="shared" si="27"/>
        <v>0.003155156189456981</v>
      </c>
      <c r="F50" s="344">
        <v>3790</v>
      </c>
      <c r="G50" s="342">
        <v>36</v>
      </c>
      <c r="H50" s="342">
        <f t="shared" si="17"/>
        <v>3826</v>
      </c>
      <c r="I50" s="345">
        <f t="shared" si="28"/>
        <v>0.5196027182435965</v>
      </c>
      <c r="J50" s="344">
        <v>11787</v>
      </c>
      <c r="K50" s="342">
        <v>21</v>
      </c>
      <c r="L50" s="342">
        <f t="shared" si="19"/>
        <v>11808</v>
      </c>
      <c r="M50" s="345">
        <f t="shared" si="29"/>
        <v>0.0029062419471033445</v>
      </c>
      <c r="N50" s="344">
        <v>8146</v>
      </c>
      <c r="O50" s="342">
        <v>36</v>
      </c>
      <c r="P50" s="342">
        <f t="shared" si="21"/>
        <v>8182</v>
      </c>
      <c r="Q50" s="346">
        <f t="shared" si="30"/>
        <v>0.4431679296015645</v>
      </c>
    </row>
    <row r="51" spans="1:17" s="33" customFormat="1" ht="18" customHeight="1">
      <c r="A51" s="340" t="s">
        <v>261</v>
      </c>
      <c r="B51" s="341">
        <v>5513</v>
      </c>
      <c r="C51" s="342">
        <v>5</v>
      </c>
      <c r="D51" s="342">
        <f t="shared" si="7"/>
        <v>5518</v>
      </c>
      <c r="E51" s="343">
        <f t="shared" si="27"/>
        <v>0.002994522162611562</v>
      </c>
      <c r="F51" s="344">
        <v>6301</v>
      </c>
      <c r="G51" s="342">
        <v>7</v>
      </c>
      <c r="H51" s="342">
        <f t="shared" si="17"/>
        <v>6308</v>
      </c>
      <c r="I51" s="345">
        <f t="shared" si="28"/>
        <v>-0.1252377932783767</v>
      </c>
      <c r="J51" s="344">
        <v>11771</v>
      </c>
      <c r="K51" s="342">
        <v>5</v>
      </c>
      <c r="L51" s="342">
        <f t="shared" si="19"/>
        <v>11776</v>
      </c>
      <c r="M51" s="345">
        <f t="shared" si="29"/>
        <v>0.00289836595266675</v>
      </c>
      <c r="N51" s="344">
        <v>13569</v>
      </c>
      <c r="O51" s="342">
        <v>21</v>
      </c>
      <c r="P51" s="342">
        <f t="shared" si="21"/>
        <v>13590</v>
      </c>
      <c r="Q51" s="346">
        <f t="shared" si="30"/>
        <v>-0.1334805003679176</v>
      </c>
    </row>
    <row r="52" spans="1:17" s="33" customFormat="1" ht="18" customHeight="1">
      <c r="A52" s="340" t="s">
        <v>262</v>
      </c>
      <c r="B52" s="341">
        <v>5172</v>
      </c>
      <c r="C52" s="342">
        <v>157</v>
      </c>
      <c r="D52" s="342">
        <f t="shared" si="7"/>
        <v>5329</v>
      </c>
      <c r="E52" s="343">
        <f t="shared" si="27"/>
        <v>0.0028919551657406693</v>
      </c>
      <c r="F52" s="344">
        <v>3178</v>
      </c>
      <c r="G52" s="342">
        <v>207</v>
      </c>
      <c r="H52" s="342">
        <f t="shared" si="17"/>
        <v>3385</v>
      </c>
      <c r="I52" s="345">
        <f t="shared" si="28"/>
        <v>0.574298375184638</v>
      </c>
      <c r="J52" s="344">
        <v>10365</v>
      </c>
      <c r="K52" s="342">
        <v>307</v>
      </c>
      <c r="L52" s="342">
        <f t="shared" si="19"/>
        <v>10672</v>
      </c>
      <c r="M52" s="345">
        <f t="shared" si="29"/>
        <v>0.0026266441446042422</v>
      </c>
      <c r="N52" s="344">
        <v>6040</v>
      </c>
      <c r="O52" s="342">
        <v>375</v>
      </c>
      <c r="P52" s="342">
        <f t="shared" si="21"/>
        <v>6415</v>
      </c>
      <c r="Q52" s="346">
        <f t="shared" si="30"/>
        <v>0.6636009353078722</v>
      </c>
    </row>
    <row r="53" spans="1:17" s="33" customFormat="1" ht="18" customHeight="1">
      <c r="A53" s="340" t="s">
        <v>263</v>
      </c>
      <c r="B53" s="341">
        <v>5240</v>
      </c>
      <c r="C53" s="342">
        <v>2</v>
      </c>
      <c r="D53" s="342">
        <f t="shared" si="7"/>
        <v>5242</v>
      </c>
      <c r="E53" s="343">
        <f t="shared" si="27"/>
        <v>0.002844741786228671</v>
      </c>
      <c r="F53" s="344">
        <v>4824</v>
      </c>
      <c r="G53" s="342">
        <v>2</v>
      </c>
      <c r="H53" s="342">
        <f t="shared" si="17"/>
        <v>4826</v>
      </c>
      <c r="I53" s="345">
        <f t="shared" si="28"/>
        <v>0.08619975134687108</v>
      </c>
      <c r="J53" s="344">
        <v>12020</v>
      </c>
      <c r="K53" s="342">
        <v>2</v>
      </c>
      <c r="L53" s="342">
        <f t="shared" si="19"/>
        <v>12022</v>
      </c>
      <c r="M53" s="345">
        <f t="shared" si="29"/>
        <v>0.00295891265989807</v>
      </c>
      <c r="N53" s="344">
        <v>10682</v>
      </c>
      <c r="O53" s="342">
        <v>2</v>
      </c>
      <c r="P53" s="342">
        <f t="shared" si="21"/>
        <v>10684</v>
      </c>
      <c r="Q53" s="346">
        <f t="shared" si="30"/>
        <v>0.1252339947585175</v>
      </c>
    </row>
    <row r="54" spans="1:17" s="33" customFormat="1" ht="18" customHeight="1">
      <c r="A54" s="340" t="s">
        <v>264</v>
      </c>
      <c r="B54" s="341">
        <v>5034</v>
      </c>
      <c r="C54" s="342">
        <v>12</v>
      </c>
      <c r="D54" s="342">
        <f t="shared" si="7"/>
        <v>5046</v>
      </c>
      <c r="E54" s="343">
        <f t="shared" si="27"/>
        <v>0.0027383760116958937</v>
      </c>
      <c r="F54" s="344">
        <v>4816</v>
      </c>
      <c r="G54" s="342">
        <v>4</v>
      </c>
      <c r="H54" s="342">
        <f t="shared" si="17"/>
        <v>4820</v>
      </c>
      <c r="I54" s="345">
        <f t="shared" si="28"/>
        <v>0.04688796680497931</v>
      </c>
      <c r="J54" s="344">
        <v>12047</v>
      </c>
      <c r="K54" s="342">
        <v>16</v>
      </c>
      <c r="L54" s="342">
        <f t="shared" si="19"/>
        <v>12063</v>
      </c>
      <c r="M54" s="345">
        <f t="shared" si="29"/>
        <v>0.0029690037777699565</v>
      </c>
      <c r="N54" s="344">
        <v>11180</v>
      </c>
      <c r="O54" s="342">
        <v>6</v>
      </c>
      <c r="P54" s="342">
        <f t="shared" si="21"/>
        <v>11186</v>
      </c>
      <c r="Q54" s="346">
        <f t="shared" si="30"/>
        <v>0.07840157339531562</v>
      </c>
    </row>
    <row r="55" spans="1:17" s="33" customFormat="1" ht="18" customHeight="1">
      <c r="A55" s="340" t="s">
        <v>265</v>
      </c>
      <c r="B55" s="341">
        <v>1976</v>
      </c>
      <c r="C55" s="342">
        <v>3024</v>
      </c>
      <c r="D55" s="342">
        <f t="shared" si="7"/>
        <v>5000</v>
      </c>
      <c r="E55" s="343">
        <f t="shared" si="27"/>
        <v>0.0027134126156320784</v>
      </c>
      <c r="F55" s="344">
        <v>1889</v>
      </c>
      <c r="G55" s="342">
        <v>2299</v>
      </c>
      <c r="H55" s="342">
        <f t="shared" si="17"/>
        <v>4188</v>
      </c>
      <c r="I55" s="345">
        <f t="shared" si="28"/>
        <v>0.1938872970391594</v>
      </c>
      <c r="J55" s="344">
        <v>5252</v>
      </c>
      <c r="K55" s="342">
        <v>6700</v>
      </c>
      <c r="L55" s="342">
        <f t="shared" si="19"/>
        <v>11952</v>
      </c>
      <c r="M55" s="345">
        <f t="shared" si="29"/>
        <v>0.0029416839220680197</v>
      </c>
      <c r="N55" s="344">
        <v>5124</v>
      </c>
      <c r="O55" s="342">
        <v>4651</v>
      </c>
      <c r="P55" s="342">
        <f t="shared" si="21"/>
        <v>9775</v>
      </c>
      <c r="Q55" s="346">
        <f t="shared" si="30"/>
        <v>0.22271099744245526</v>
      </c>
    </row>
    <row r="56" spans="1:17" s="33" customFormat="1" ht="18" customHeight="1">
      <c r="A56" s="340" t="s">
        <v>266</v>
      </c>
      <c r="B56" s="341">
        <v>4825</v>
      </c>
      <c r="C56" s="342">
        <v>0</v>
      </c>
      <c r="D56" s="342">
        <f t="shared" si="7"/>
        <v>4825</v>
      </c>
      <c r="E56" s="343">
        <f t="shared" si="27"/>
        <v>0.002618443174084956</v>
      </c>
      <c r="F56" s="344">
        <v>1570</v>
      </c>
      <c r="G56" s="342">
        <v>10</v>
      </c>
      <c r="H56" s="342">
        <f t="shared" si="17"/>
        <v>1580</v>
      </c>
      <c r="I56" s="345">
        <f t="shared" si="28"/>
        <v>2.0537974683544302</v>
      </c>
      <c r="J56" s="344">
        <v>10659</v>
      </c>
      <c r="K56" s="342">
        <v>8</v>
      </c>
      <c r="L56" s="342">
        <f t="shared" si="19"/>
        <v>10667</v>
      </c>
      <c r="M56" s="345">
        <f t="shared" si="29"/>
        <v>0.0026254135204735246</v>
      </c>
      <c r="N56" s="344">
        <v>2881</v>
      </c>
      <c r="O56" s="342">
        <v>25</v>
      </c>
      <c r="P56" s="342">
        <f t="shared" si="21"/>
        <v>2906</v>
      </c>
      <c r="Q56" s="346">
        <f t="shared" si="30"/>
        <v>2.6706813489332415</v>
      </c>
    </row>
    <row r="57" spans="1:17" s="33" customFormat="1" ht="18" customHeight="1">
      <c r="A57" s="340" t="s">
        <v>267</v>
      </c>
      <c r="B57" s="341">
        <v>4629</v>
      </c>
      <c r="C57" s="342">
        <v>18</v>
      </c>
      <c r="D57" s="342">
        <f t="shared" si="7"/>
        <v>4647</v>
      </c>
      <c r="E57" s="343">
        <f t="shared" si="27"/>
        <v>0.002521845684968454</v>
      </c>
      <c r="F57" s="344">
        <v>4966</v>
      </c>
      <c r="G57" s="342">
        <v>171</v>
      </c>
      <c r="H57" s="342">
        <f t="shared" si="17"/>
        <v>5137</v>
      </c>
      <c r="I57" s="345">
        <f t="shared" si="28"/>
        <v>-0.09538641230290057</v>
      </c>
      <c r="J57" s="344">
        <v>10642</v>
      </c>
      <c r="K57" s="342">
        <v>105</v>
      </c>
      <c r="L57" s="342">
        <f t="shared" si="19"/>
        <v>10747</v>
      </c>
      <c r="M57" s="345">
        <f t="shared" si="29"/>
        <v>0.0026451035065650106</v>
      </c>
      <c r="N57" s="344">
        <v>11694</v>
      </c>
      <c r="O57" s="342">
        <v>195</v>
      </c>
      <c r="P57" s="342">
        <f t="shared" si="21"/>
        <v>11889</v>
      </c>
      <c r="Q57" s="346">
        <f t="shared" si="30"/>
        <v>-0.09605517705442002</v>
      </c>
    </row>
    <row r="58" spans="1:17" s="33" customFormat="1" ht="18" customHeight="1">
      <c r="A58" s="340" t="s">
        <v>268</v>
      </c>
      <c r="B58" s="341">
        <v>4538</v>
      </c>
      <c r="C58" s="342">
        <v>47</v>
      </c>
      <c r="D58" s="342">
        <f t="shared" si="7"/>
        <v>4585</v>
      </c>
      <c r="E58" s="343">
        <f t="shared" si="27"/>
        <v>0.002488199368534616</v>
      </c>
      <c r="F58" s="344">
        <v>2062</v>
      </c>
      <c r="G58" s="342">
        <v>8</v>
      </c>
      <c r="H58" s="342">
        <f t="shared" si="17"/>
        <v>2070</v>
      </c>
      <c r="I58" s="345">
        <f t="shared" si="28"/>
        <v>1.214975845410628</v>
      </c>
      <c r="J58" s="344">
        <v>11276</v>
      </c>
      <c r="K58" s="342">
        <v>134</v>
      </c>
      <c r="L58" s="342">
        <f t="shared" si="19"/>
        <v>11410</v>
      </c>
      <c r="M58" s="345">
        <f t="shared" si="29"/>
        <v>0.0028082842662982012</v>
      </c>
      <c r="N58" s="344">
        <v>6054</v>
      </c>
      <c r="O58" s="342">
        <v>8</v>
      </c>
      <c r="P58" s="342">
        <f t="shared" si="21"/>
        <v>6062</v>
      </c>
      <c r="Q58" s="346">
        <f t="shared" si="30"/>
        <v>0.8822170900692841</v>
      </c>
    </row>
    <row r="59" spans="1:17" s="33" customFormat="1" ht="18" customHeight="1">
      <c r="A59" s="340" t="s">
        <v>269</v>
      </c>
      <c r="B59" s="341">
        <v>4561</v>
      </c>
      <c r="C59" s="342">
        <v>12</v>
      </c>
      <c r="D59" s="342">
        <f t="shared" si="7"/>
        <v>4573</v>
      </c>
      <c r="E59" s="343">
        <f t="shared" si="27"/>
        <v>0.002481687178257099</v>
      </c>
      <c r="F59" s="344">
        <v>4578</v>
      </c>
      <c r="G59" s="342">
        <v>9</v>
      </c>
      <c r="H59" s="342">
        <f t="shared" si="17"/>
        <v>4587</v>
      </c>
      <c r="I59" s="345">
        <f t="shared" si="28"/>
        <v>-0.003052103771528203</v>
      </c>
      <c r="J59" s="344">
        <v>9347</v>
      </c>
      <c r="K59" s="342">
        <v>21</v>
      </c>
      <c r="L59" s="342">
        <f t="shared" si="19"/>
        <v>9368</v>
      </c>
      <c r="M59" s="345">
        <f t="shared" si="29"/>
        <v>0.002305697371313019</v>
      </c>
      <c r="N59" s="344">
        <v>9133</v>
      </c>
      <c r="O59" s="342">
        <v>25</v>
      </c>
      <c r="P59" s="342">
        <f t="shared" si="21"/>
        <v>9158</v>
      </c>
      <c r="Q59" s="346">
        <f t="shared" si="30"/>
        <v>0.022930770910679188</v>
      </c>
    </row>
    <row r="60" spans="1:17" s="33" customFormat="1" ht="18" customHeight="1">
      <c r="A60" s="340" t="s">
        <v>270</v>
      </c>
      <c r="B60" s="341">
        <v>4310</v>
      </c>
      <c r="C60" s="342">
        <v>17</v>
      </c>
      <c r="D60" s="342">
        <f t="shared" si="7"/>
        <v>4327</v>
      </c>
      <c r="E60" s="343">
        <f t="shared" si="27"/>
        <v>0.002348187277568001</v>
      </c>
      <c r="F60" s="344">
        <v>3320</v>
      </c>
      <c r="G60" s="342">
        <v>12</v>
      </c>
      <c r="H60" s="342">
        <f t="shared" si="17"/>
        <v>3332</v>
      </c>
      <c r="I60" s="345">
        <f t="shared" si="28"/>
        <v>0.29861944777911154</v>
      </c>
      <c r="J60" s="344">
        <v>10732</v>
      </c>
      <c r="K60" s="342">
        <v>17</v>
      </c>
      <c r="L60" s="342">
        <f t="shared" si="19"/>
        <v>10749</v>
      </c>
      <c r="M60" s="345">
        <f t="shared" si="29"/>
        <v>0.0026455957562172977</v>
      </c>
      <c r="N60" s="344">
        <v>7547</v>
      </c>
      <c r="O60" s="342">
        <v>19</v>
      </c>
      <c r="P60" s="342">
        <f t="shared" si="21"/>
        <v>7566</v>
      </c>
      <c r="Q60" s="346">
        <f t="shared" si="30"/>
        <v>0.4206978588421888</v>
      </c>
    </row>
    <row r="61" spans="1:17" s="33" customFormat="1" ht="18" customHeight="1">
      <c r="A61" s="340" t="s">
        <v>271</v>
      </c>
      <c r="B61" s="341">
        <v>4271</v>
      </c>
      <c r="C61" s="342">
        <v>0</v>
      </c>
      <c r="D61" s="342">
        <f t="shared" si="7"/>
        <v>4271</v>
      </c>
      <c r="E61" s="343">
        <f t="shared" si="27"/>
        <v>0.0023177970562729216</v>
      </c>
      <c r="F61" s="344">
        <v>4623</v>
      </c>
      <c r="G61" s="342"/>
      <c r="H61" s="342">
        <f t="shared" si="17"/>
        <v>4623</v>
      </c>
      <c r="I61" s="345">
        <f t="shared" si="28"/>
        <v>-0.07614103396063165</v>
      </c>
      <c r="J61" s="344">
        <v>8947</v>
      </c>
      <c r="K61" s="342"/>
      <c r="L61" s="342">
        <f t="shared" si="19"/>
        <v>8947</v>
      </c>
      <c r="M61" s="345">
        <f t="shared" si="29"/>
        <v>0.002202078819506574</v>
      </c>
      <c r="N61" s="344">
        <v>8397</v>
      </c>
      <c r="O61" s="342"/>
      <c r="P61" s="342">
        <f t="shared" si="21"/>
        <v>8397</v>
      </c>
      <c r="Q61" s="346">
        <f t="shared" si="30"/>
        <v>0.06549958318447069</v>
      </c>
    </row>
    <row r="62" spans="1:17" s="33" customFormat="1" ht="18" customHeight="1">
      <c r="A62" s="340" t="s">
        <v>272</v>
      </c>
      <c r="B62" s="341">
        <v>4232</v>
      </c>
      <c r="C62" s="342">
        <v>30</v>
      </c>
      <c r="D62" s="342">
        <f t="shared" si="7"/>
        <v>4262</v>
      </c>
      <c r="E62" s="343">
        <f t="shared" si="27"/>
        <v>0.002312912913564784</v>
      </c>
      <c r="F62" s="344">
        <v>4527</v>
      </c>
      <c r="G62" s="342">
        <v>13</v>
      </c>
      <c r="H62" s="342">
        <f t="shared" si="17"/>
        <v>4540</v>
      </c>
      <c r="I62" s="345">
        <f t="shared" si="28"/>
        <v>-0.06123348017621144</v>
      </c>
      <c r="J62" s="344">
        <v>7352</v>
      </c>
      <c r="K62" s="342">
        <v>32</v>
      </c>
      <c r="L62" s="342">
        <f t="shared" si="19"/>
        <v>7384</v>
      </c>
      <c r="M62" s="345">
        <f t="shared" si="29"/>
        <v>0.0018173857162441646</v>
      </c>
      <c r="N62" s="344">
        <v>7764</v>
      </c>
      <c r="O62" s="342">
        <v>49</v>
      </c>
      <c r="P62" s="342">
        <f t="shared" si="21"/>
        <v>7813</v>
      </c>
      <c r="Q62" s="346">
        <f t="shared" si="30"/>
        <v>-0.05490848585690511</v>
      </c>
    </row>
    <row r="63" spans="1:17" s="33" customFormat="1" ht="18" customHeight="1">
      <c r="A63" s="340" t="s">
        <v>273</v>
      </c>
      <c r="B63" s="341">
        <v>4238</v>
      </c>
      <c r="C63" s="342">
        <v>0</v>
      </c>
      <c r="D63" s="342">
        <f t="shared" si="7"/>
        <v>4238</v>
      </c>
      <c r="E63" s="343">
        <f t="shared" si="27"/>
        <v>0.00229988853300975</v>
      </c>
      <c r="F63" s="344">
        <v>3821</v>
      </c>
      <c r="G63" s="342"/>
      <c r="H63" s="342">
        <f t="shared" si="17"/>
        <v>3821</v>
      </c>
      <c r="I63" s="345">
        <f t="shared" si="28"/>
        <v>0.10913373462444387</v>
      </c>
      <c r="J63" s="344">
        <v>7733</v>
      </c>
      <c r="K63" s="342"/>
      <c r="L63" s="342">
        <f t="shared" si="19"/>
        <v>7733</v>
      </c>
      <c r="M63" s="345">
        <f t="shared" si="29"/>
        <v>0.0019032832805682728</v>
      </c>
      <c r="N63" s="344">
        <v>7068</v>
      </c>
      <c r="O63" s="342">
        <v>7</v>
      </c>
      <c r="P63" s="342">
        <f t="shared" si="21"/>
        <v>7075</v>
      </c>
      <c r="Q63" s="346">
        <f t="shared" si="30"/>
        <v>0.09300353356890456</v>
      </c>
    </row>
    <row r="64" spans="1:17" s="33" customFormat="1" ht="18" customHeight="1">
      <c r="A64" s="340" t="s">
        <v>274</v>
      </c>
      <c r="B64" s="341">
        <v>2648</v>
      </c>
      <c r="C64" s="342">
        <v>1427</v>
      </c>
      <c r="D64" s="342">
        <f t="shared" si="7"/>
        <v>4075</v>
      </c>
      <c r="E64" s="343">
        <f t="shared" si="27"/>
        <v>0.002211431281740144</v>
      </c>
      <c r="F64" s="344">
        <v>2470</v>
      </c>
      <c r="G64" s="342">
        <v>2360</v>
      </c>
      <c r="H64" s="342">
        <f t="shared" si="17"/>
        <v>4830</v>
      </c>
      <c r="I64" s="345">
        <f t="shared" si="28"/>
        <v>-0.15631469979296064</v>
      </c>
      <c r="J64" s="344">
        <v>4787</v>
      </c>
      <c r="K64" s="342">
        <v>3452</v>
      </c>
      <c r="L64" s="342">
        <f t="shared" si="19"/>
        <v>8239</v>
      </c>
      <c r="M64" s="345">
        <f t="shared" si="29"/>
        <v>0.002027822442596922</v>
      </c>
      <c r="N64" s="344">
        <v>4154</v>
      </c>
      <c r="O64" s="342">
        <v>3670</v>
      </c>
      <c r="P64" s="342">
        <f t="shared" si="21"/>
        <v>7824</v>
      </c>
      <c r="Q64" s="346">
        <f t="shared" si="30"/>
        <v>0.05304192229038862</v>
      </c>
    </row>
    <row r="65" spans="1:17" s="33" customFormat="1" ht="18" customHeight="1">
      <c r="A65" s="340" t="s">
        <v>275</v>
      </c>
      <c r="B65" s="341">
        <v>3534</v>
      </c>
      <c r="C65" s="342">
        <v>360</v>
      </c>
      <c r="D65" s="342">
        <f t="shared" si="7"/>
        <v>3894</v>
      </c>
      <c r="E65" s="343">
        <f t="shared" si="27"/>
        <v>0.002113205745054263</v>
      </c>
      <c r="F65" s="344">
        <v>4512</v>
      </c>
      <c r="G65" s="342">
        <v>774</v>
      </c>
      <c r="H65" s="342">
        <f t="shared" si="17"/>
        <v>5286</v>
      </c>
      <c r="I65" s="345">
        <f t="shared" si="28"/>
        <v>-0.2633371169125993</v>
      </c>
      <c r="J65" s="344">
        <v>7147</v>
      </c>
      <c r="K65" s="342">
        <v>633</v>
      </c>
      <c r="L65" s="342">
        <f t="shared" si="19"/>
        <v>7780</v>
      </c>
      <c r="M65" s="345">
        <f t="shared" si="29"/>
        <v>0.0019148511473970208</v>
      </c>
      <c r="N65" s="344">
        <v>7075</v>
      </c>
      <c r="O65" s="342">
        <v>936</v>
      </c>
      <c r="P65" s="342">
        <f t="shared" si="21"/>
        <v>8011</v>
      </c>
      <c r="Q65" s="346">
        <f t="shared" si="30"/>
        <v>-0.02883535139183624</v>
      </c>
    </row>
    <row r="66" spans="1:17" s="33" customFormat="1" ht="18" customHeight="1">
      <c r="A66" s="340" t="s">
        <v>276</v>
      </c>
      <c r="B66" s="341">
        <v>0</v>
      </c>
      <c r="C66" s="342">
        <v>3556</v>
      </c>
      <c r="D66" s="342">
        <f t="shared" si="7"/>
        <v>3556</v>
      </c>
      <c r="E66" s="343">
        <f t="shared" si="27"/>
        <v>0.0019297790522375343</v>
      </c>
      <c r="F66" s="344"/>
      <c r="G66" s="342">
        <v>3555</v>
      </c>
      <c r="H66" s="342">
        <f t="shared" si="17"/>
        <v>3555</v>
      </c>
      <c r="I66" s="345">
        <f t="shared" si="28"/>
        <v>0.0002812939521801283</v>
      </c>
      <c r="J66" s="344"/>
      <c r="K66" s="342">
        <v>7327</v>
      </c>
      <c r="L66" s="342">
        <f t="shared" si="19"/>
        <v>7327</v>
      </c>
      <c r="M66" s="345">
        <f t="shared" si="29"/>
        <v>0.0018033566011539809</v>
      </c>
      <c r="N66" s="344"/>
      <c r="O66" s="342">
        <v>6539</v>
      </c>
      <c r="P66" s="342">
        <f t="shared" si="21"/>
        <v>6539</v>
      </c>
      <c r="Q66" s="346">
        <f t="shared" si="30"/>
        <v>0.12050772289340883</v>
      </c>
    </row>
    <row r="67" spans="1:17" s="33" customFormat="1" ht="18" customHeight="1" thickBot="1">
      <c r="A67" s="347" t="s">
        <v>277</v>
      </c>
      <c r="B67" s="348">
        <v>116933</v>
      </c>
      <c r="C67" s="349">
        <v>29139</v>
      </c>
      <c r="D67" s="349">
        <f t="shared" si="7"/>
        <v>146072</v>
      </c>
      <c r="E67" s="350">
        <f t="shared" si="27"/>
        <v>0.0792707215181218</v>
      </c>
      <c r="F67" s="351">
        <v>115023</v>
      </c>
      <c r="G67" s="349">
        <v>27747</v>
      </c>
      <c r="H67" s="349">
        <f t="shared" si="17"/>
        <v>142770</v>
      </c>
      <c r="I67" s="352">
        <f t="shared" si="28"/>
        <v>0.023128108145969106</v>
      </c>
      <c r="J67" s="351">
        <v>252557</v>
      </c>
      <c r="K67" s="349">
        <v>64135</v>
      </c>
      <c r="L67" s="349">
        <f t="shared" si="19"/>
        <v>316692</v>
      </c>
      <c r="M67" s="352">
        <f t="shared" si="29"/>
        <v>0.07794576344106136</v>
      </c>
      <c r="N67" s="351">
        <v>244245</v>
      </c>
      <c r="O67" s="349">
        <v>63600</v>
      </c>
      <c r="P67" s="349">
        <f t="shared" si="21"/>
        <v>307845</v>
      </c>
      <c r="Q67" s="353">
        <f t="shared" si="30"/>
        <v>0.02873848852506944</v>
      </c>
    </row>
    <row r="68" ht="15" thickTop="1">
      <c r="A68" s="22"/>
    </row>
    <row r="69" ht="14.25" customHeight="1">
      <c r="A69" s="13"/>
    </row>
  </sheetData>
  <sheetProtection/>
  <mergeCells count="15">
    <mergeCell ref="A4:Q4"/>
    <mergeCell ref="N1:O1"/>
    <mergeCell ref="P1:Q1"/>
    <mergeCell ref="B5:I5"/>
    <mergeCell ref="J5:Q5"/>
    <mergeCell ref="A3:Q3"/>
    <mergeCell ref="I6:I7"/>
    <mergeCell ref="J6:L6"/>
    <mergeCell ref="M6:M7"/>
    <mergeCell ref="A5:A7"/>
    <mergeCell ref="N6:P6"/>
    <mergeCell ref="Q6:Q7"/>
    <mergeCell ref="B6:D6"/>
    <mergeCell ref="E6:E7"/>
    <mergeCell ref="F6:H6"/>
  </mergeCells>
  <conditionalFormatting sqref="Q68:Q65536 I68:I65536 I3 Q3">
    <cfRule type="cellIs" priority="2" dxfId="103" operator="lessThan" stopIfTrue="1">
      <formula>0</formula>
    </cfRule>
  </conditionalFormatting>
  <conditionalFormatting sqref="Q8:Q67 I8:I67">
    <cfRule type="cellIs" priority="3" dxfId="103" operator="lessThan" stopIfTrue="1">
      <formula>0</formula>
    </cfRule>
    <cfRule type="cellIs" priority="4" dxfId="105" operator="greaterThanOrEqual" stopIfTrue="1">
      <formula>0</formula>
    </cfRule>
  </conditionalFormatting>
  <conditionalFormatting sqref="I5 Q5">
    <cfRule type="cellIs" priority="1" dxfId="103" operator="lessThan" stopIfTrue="1">
      <formula>0</formula>
    </cfRule>
  </conditionalFormatting>
  <hyperlinks>
    <hyperlink ref="P1" location="INDICE!A1" display="I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Febrero 2019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2019-04-08T20:20:15Z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AEVVZYF6TF2M-639-48</vt:lpwstr>
  </property>
  <property fmtid="{D5CDD505-2E9C-101B-9397-08002B2CF9AE}" pid="3" name="_dlc_DocIdItemGuid">
    <vt:lpwstr>07663844-60e1-41f6-9f37-1b4420eba7ae</vt:lpwstr>
  </property>
  <property fmtid="{D5CDD505-2E9C-101B-9397-08002B2CF9AE}" pid="4" name="_dlc_DocIdUrl">
    <vt:lpwstr>http://www.aerocivil.gov.co/AAeronautica/Estadisticas/TAereo/EOperacionales/_layouts/DocIdRedir.aspx?ID=AEVVZYF6TF2M-639-48, AEVVZYF6TF2M-639-48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Dependencia">
    <vt:lpwstr>Transporte aéreo</vt:lpwstr>
  </property>
  <property fmtid="{D5CDD505-2E9C-101B-9397-08002B2CF9AE}" pid="8" name="Vigencia">
    <vt:lpwstr>2019</vt:lpwstr>
  </property>
  <property fmtid="{D5CDD505-2E9C-101B-9397-08002B2CF9AE}" pid="9" name="Tema">
    <vt:lpwstr>Origen - Destino</vt:lpwstr>
  </property>
  <property fmtid="{D5CDD505-2E9C-101B-9397-08002B2CF9AE}" pid="10" name="Formato">
    <vt:lpwstr>/Style%20Library/Images/xls.svg</vt:lpwstr>
  </property>
  <property fmtid="{D5CDD505-2E9C-101B-9397-08002B2CF9AE}" pid="11" name="Orden">
    <vt:lpwstr>190.000000000000</vt:lpwstr>
  </property>
</Properties>
</file>